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бщая\ОУФКР\КРАТКОСРОЧНЫЕ ПЛАНЫ\2017-2019\2018\КП утвердженные\Свод Мин.ЖКХ\Приказ № 20-436 от 27.10.2022\"/>
    </mc:Choice>
  </mc:AlternateContent>
  <bookViews>
    <workbookView xWindow="0" yWindow="0" windowWidth="28800" windowHeight="11835" tabRatio="695"/>
  </bookViews>
  <sheets>
    <sheet name="Приложение 1" sheetId="1" r:id="rId1"/>
    <sheet name="Приложение 2" sheetId="3" r:id="rId2"/>
    <sheet name="Приложение 3" sheetId="5" r:id="rId3"/>
  </sheets>
  <definedNames>
    <definedName name="_xlnm._FilterDatabase" localSheetId="0" hidden="1">'Приложение 1'!$A$8:$AX$1042</definedName>
    <definedName name="_xlnm._FilterDatabase" localSheetId="1" hidden="1">'Приложение 2'!$A$9:$IV$1043</definedName>
    <definedName name="_xlnm._FilterDatabase" localSheetId="2" hidden="1">'Приложение 3'!$7:$214</definedName>
    <definedName name="_xlnm.Print_Titles" localSheetId="0">'Приложение 1'!$4:$8</definedName>
    <definedName name="_xlnm.Print_Titles" localSheetId="1">'Приложение 2'!$5:$9</definedName>
    <definedName name="_xlnm.Print_Titles" localSheetId="2">'Приложение 3'!$4:$7</definedName>
    <definedName name="_xlnm.Print_Area" localSheetId="0">'Приложение 1'!$A$1:$T$1040</definedName>
    <definedName name="_xlnm.Print_Area" localSheetId="1">'Приложение 2'!$A$2:$V$1044</definedName>
  </definedNames>
  <calcPr calcId="152511"/>
</workbook>
</file>

<file path=xl/calcChain.xml><?xml version="1.0" encoding="utf-8"?>
<calcChain xmlns="http://schemas.openxmlformats.org/spreadsheetml/2006/main">
  <c r="S71" i="1" l="1"/>
  <c r="D72" i="3"/>
  <c r="C72" i="3" s="1"/>
  <c r="L71" i="1" s="1"/>
  <c r="R71" i="1" s="1"/>
  <c r="W842" i="1" l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D919" i="3"/>
  <c r="C919" i="3" s="1"/>
  <c r="L918" i="1" s="1"/>
  <c r="D918" i="3"/>
  <c r="C918" i="3" s="1"/>
  <c r="L917" i="1" s="1"/>
  <c r="D917" i="3"/>
  <c r="C917" i="3" s="1"/>
  <c r="L916" i="1" s="1"/>
  <c r="R916" i="1" s="1"/>
  <c r="D916" i="3"/>
  <c r="C916" i="3" s="1"/>
  <c r="L915" i="1" s="1"/>
  <c r="D915" i="3"/>
  <c r="C915" i="3" s="1"/>
  <c r="L914" i="1" s="1"/>
  <c r="D914" i="3"/>
  <c r="C914" i="3" s="1"/>
  <c r="L913" i="1" s="1"/>
  <c r="D913" i="3"/>
  <c r="C913" i="3" s="1"/>
  <c r="L912" i="1" s="1"/>
  <c r="R912" i="1" s="1"/>
  <c r="D912" i="3"/>
  <c r="C912" i="3" s="1"/>
  <c r="L911" i="1" s="1"/>
  <c r="C911" i="3"/>
  <c r="L910" i="1" s="1"/>
  <c r="D910" i="3"/>
  <c r="C910" i="3" s="1"/>
  <c r="L909" i="1" s="1"/>
  <c r="D909" i="3"/>
  <c r="C909" i="3" s="1"/>
  <c r="L908" i="1" s="1"/>
  <c r="X908" i="1" s="1"/>
  <c r="D908" i="3"/>
  <c r="C908" i="3" s="1"/>
  <c r="L907" i="1" s="1"/>
  <c r="D907" i="3"/>
  <c r="C907" i="3" s="1"/>
  <c r="L906" i="1" s="1"/>
  <c r="D906" i="3"/>
  <c r="C906" i="3" s="1"/>
  <c r="L905" i="1" s="1"/>
  <c r="D905" i="3"/>
  <c r="C905" i="3" s="1"/>
  <c r="L904" i="1" s="1"/>
  <c r="R904" i="1" s="1"/>
  <c r="D904" i="3"/>
  <c r="C904" i="3" s="1"/>
  <c r="L903" i="1" s="1"/>
  <c r="R903" i="1" s="1"/>
  <c r="D903" i="3"/>
  <c r="C903" i="3" s="1"/>
  <c r="L902" i="1" s="1"/>
  <c r="D902" i="3"/>
  <c r="C902" i="3" s="1"/>
  <c r="L901" i="1" s="1"/>
  <c r="D901" i="3"/>
  <c r="C901" i="3" s="1"/>
  <c r="L900" i="1" s="1"/>
  <c r="D900" i="3"/>
  <c r="C900" i="3" s="1"/>
  <c r="L899" i="1" s="1"/>
  <c r="R899" i="1" s="1"/>
  <c r="D899" i="3"/>
  <c r="C899" i="3" s="1"/>
  <c r="L898" i="1" s="1"/>
  <c r="D898" i="3"/>
  <c r="C898" i="3" s="1"/>
  <c r="L897" i="1" s="1"/>
  <c r="D897" i="3"/>
  <c r="C897" i="3" s="1"/>
  <c r="L896" i="1" s="1"/>
  <c r="D896" i="3"/>
  <c r="C896" i="3" s="1"/>
  <c r="L895" i="1" s="1"/>
  <c r="D895" i="3"/>
  <c r="C895" i="3" s="1"/>
  <c r="L894" i="1" s="1"/>
  <c r="D894" i="3"/>
  <c r="C894" i="3" s="1"/>
  <c r="L893" i="1" s="1"/>
  <c r="D893" i="3"/>
  <c r="C893" i="3" s="1"/>
  <c r="L892" i="1" s="1"/>
  <c r="C892" i="3"/>
  <c r="L891" i="1" s="1"/>
  <c r="R891" i="1" s="1"/>
  <c r="D891" i="3"/>
  <c r="C891" i="3" s="1"/>
  <c r="L890" i="1" s="1"/>
  <c r="D890" i="3"/>
  <c r="C890" i="3" s="1"/>
  <c r="L889" i="1" s="1"/>
  <c r="D889" i="3"/>
  <c r="C889" i="3" s="1"/>
  <c r="L888" i="1" s="1"/>
  <c r="X888" i="1" s="1"/>
  <c r="D888" i="3"/>
  <c r="C888" i="3" s="1"/>
  <c r="L887" i="1" s="1"/>
  <c r="D887" i="3"/>
  <c r="C887" i="3" s="1"/>
  <c r="L886" i="1" s="1"/>
  <c r="D886" i="3"/>
  <c r="C886" i="3" s="1"/>
  <c r="L885" i="1" s="1"/>
  <c r="D885" i="3"/>
  <c r="C885" i="3" s="1"/>
  <c r="L884" i="1" s="1"/>
  <c r="D884" i="3"/>
  <c r="C884" i="3" s="1"/>
  <c r="L883" i="1" s="1"/>
  <c r="D883" i="3"/>
  <c r="C883" i="3" s="1"/>
  <c r="L882" i="1" s="1"/>
  <c r="D882" i="3"/>
  <c r="C882" i="3" s="1"/>
  <c r="L881" i="1" s="1"/>
  <c r="D881" i="3"/>
  <c r="C881" i="3" s="1"/>
  <c r="L880" i="1" s="1"/>
  <c r="X880" i="1" s="1"/>
  <c r="D880" i="3"/>
  <c r="C880" i="3" s="1"/>
  <c r="L879" i="1" s="1"/>
  <c r="D879" i="3"/>
  <c r="C879" i="3" s="1"/>
  <c r="L878" i="1" s="1"/>
  <c r="D878" i="3"/>
  <c r="C878" i="3" s="1"/>
  <c r="L877" i="1" s="1"/>
  <c r="D877" i="3"/>
  <c r="C877" i="3" s="1"/>
  <c r="L876" i="1" s="1"/>
  <c r="D876" i="3"/>
  <c r="C876" i="3" s="1"/>
  <c r="L875" i="1" s="1"/>
  <c r="R875" i="1" s="1"/>
  <c r="C875" i="3"/>
  <c r="L874" i="1" s="1"/>
  <c r="D874" i="3"/>
  <c r="C874" i="3" s="1"/>
  <c r="L873" i="1" s="1"/>
  <c r="D873" i="3"/>
  <c r="C873" i="3" s="1"/>
  <c r="L872" i="1" s="1"/>
  <c r="D872" i="3"/>
  <c r="C872" i="3" s="1"/>
  <c r="L871" i="1" s="1"/>
  <c r="D871" i="3"/>
  <c r="C871" i="3" s="1"/>
  <c r="L870" i="1" s="1"/>
  <c r="D870" i="3"/>
  <c r="C870" i="3" s="1"/>
  <c r="L869" i="1" s="1"/>
  <c r="D869" i="3"/>
  <c r="C869" i="3" s="1"/>
  <c r="L868" i="1" s="1"/>
  <c r="D868" i="3"/>
  <c r="C868" i="3" s="1"/>
  <c r="L867" i="1" s="1"/>
  <c r="R867" i="1" s="1"/>
  <c r="D867" i="3"/>
  <c r="C867" i="3" s="1"/>
  <c r="L866" i="1" s="1"/>
  <c r="D866" i="3"/>
  <c r="C866" i="3" s="1"/>
  <c r="L865" i="1" s="1"/>
  <c r="D865" i="3"/>
  <c r="C865" i="3" s="1"/>
  <c r="L864" i="1" s="1"/>
  <c r="D864" i="3"/>
  <c r="C864" i="3" s="1"/>
  <c r="L863" i="1" s="1"/>
  <c r="R863" i="1" s="1"/>
  <c r="D863" i="3"/>
  <c r="C863" i="3" s="1"/>
  <c r="L862" i="1" s="1"/>
  <c r="D862" i="3"/>
  <c r="C862" i="3" s="1"/>
  <c r="L861" i="1" s="1"/>
  <c r="D861" i="3"/>
  <c r="C861" i="3" s="1"/>
  <c r="L860" i="1" s="1"/>
  <c r="D860" i="3"/>
  <c r="C860" i="3" s="1"/>
  <c r="L859" i="1" s="1"/>
  <c r="D859" i="3"/>
  <c r="C859" i="3" s="1"/>
  <c r="L858" i="1" s="1"/>
  <c r="D858" i="3"/>
  <c r="C858" i="3" s="1"/>
  <c r="L857" i="1" s="1"/>
  <c r="D857" i="3"/>
  <c r="C857" i="3" s="1"/>
  <c r="L856" i="1" s="1"/>
  <c r="D856" i="3"/>
  <c r="C856" i="3" s="1"/>
  <c r="L855" i="1" s="1"/>
  <c r="D855" i="3"/>
  <c r="C855" i="3" s="1"/>
  <c r="L854" i="1" s="1"/>
  <c r="D854" i="3"/>
  <c r="C854" i="3" s="1"/>
  <c r="L853" i="1" s="1"/>
  <c r="D853" i="3"/>
  <c r="C853" i="3" s="1"/>
  <c r="L852" i="1" s="1"/>
  <c r="D852" i="3"/>
  <c r="C852" i="3" s="1"/>
  <c r="L851" i="1" s="1"/>
  <c r="D851" i="3"/>
  <c r="C851" i="3" s="1"/>
  <c r="L850" i="1" s="1"/>
  <c r="X850" i="1" s="1"/>
  <c r="D850" i="3"/>
  <c r="C850" i="3" s="1"/>
  <c r="L849" i="1" s="1"/>
  <c r="D849" i="3"/>
  <c r="C849" i="3" s="1"/>
  <c r="L848" i="1" s="1"/>
  <c r="D848" i="3"/>
  <c r="C848" i="3" s="1"/>
  <c r="L847" i="1" s="1"/>
  <c r="D847" i="3"/>
  <c r="C847" i="3" s="1"/>
  <c r="L846" i="1" s="1"/>
  <c r="D846" i="3"/>
  <c r="C846" i="3" s="1"/>
  <c r="L845" i="1" s="1"/>
  <c r="C845" i="3"/>
  <c r="L844" i="1" s="1"/>
  <c r="D844" i="3"/>
  <c r="C844" i="3" s="1"/>
  <c r="L843" i="1" s="1"/>
  <c r="D843" i="3"/>
  <c r="C843" i="3" s="1"/>
  <c r="L842" i="1" s="1"/>
  <c r="X896" i="1" l="1"/>
  <c r="X895" i="1"/>
  <c r="X907" i="1"/>
  <c r="X881" i="1"/>
  <c r="X917" i="1"/>
  <c r="X857" i="1"/>
  <c r="X866" i="1"/>
  <c r="R881" i="1"/>
  <c r="R917" i="1"/>
  <c r="X916" i="1"/>
  <c r="R880" i="1"/>
  <c r="R896" i="1"/>
  <c r="X904" i="1"/>
  <c r="X875" i="1"/>
  <c r="X849" i="1"/>
  <c r="R849" i="1"/>
  <c r="X865" i="1"/>
  <c r="R865" i="1"/>
  <c r="X901" i="1"/>
  <c r="R901" i="1"/>
  <c r="X842" i="1"/>
  <c r="R842" i="1"/>
  <c r="R871" i="1"/>
  <c r="X871" i="1"/>
  <c r="X846" i="1"/>
  <c r="R846" i="1"/>
  <c r="X854" i="1"/>
  <c r="R854" i="1"/>
  <c r="X858" i="1"/>
  <c r="R858" i="1"/>
  <c r="X862" i="1"/>
  <c r="R862" i="1"/>
  <c r="X870" i="1"/>
  <c r="R870" i="1"/>
  <c r="R874" i="1"/>
  <c r="X874" i="1"/>
  <c r="X878" i="1"/>
  <c r="R878" i="1"/>
  <c r="X882" i="1"/>
  <c r="R882" i="1"/>
  <c r="X886" i="1"/>
  <c r="R886" i="1"/>
  <c r="X890" i="1"/>
  <c r="R890" i="1"/>
  <c r="X894" i="1"/>
  <c r="R894" i="1"/>
  <c r="R898" i="1"/>
  <c r="X898" i="1"/>
  <c r="X902" i="1"/>
  <c r="R902" i="1"/>
  <c r="R906" i="1"/>
  <c r="X906" i="1"/>
  <c r="X853" i="1"/>
  <c r="R853" i="1"/>
  <c r="X869" i="1"/>
  <c r="R869" i="1"/>
  <c r="R905" i="1"/>
  <c r="X905" i="1"/>
  <c r="R888" i="1"/>
  <c r="R843" i="1"/>
  <c r="X843" i="1"/>
  <c r="X847" i="1"/>
  <c r="R847" i="1"/>
  <c r="R851" i="1"/>
  <c r="X851" i="1"/>
  <c r="X855" i="1"/>
  <c r="R855" i="1"/>
  <c r="R859" i="1"/>
  <c r="X859" i="1"/>
  <c r="R879" i="1"/>
  <c r="X879" i="1"/>
  <c r="R883" i="1"/>
  <c r="X883" i="1"/>
  <c r="R887" i="1"/>
  <c r="X887" i="1"/>
  <c r="X911" i="1"/>
  <c r="R911" i="1"/>
  <c r="R915" i="1"/>
  <c r="X915" i="1"/>
  <c r="X876" i="1"/>
  <c r="R876" i="1"/>
  <c r="X892" i="1"/>
  <c r="R892" i="1"/>
  <c r="R909" i="1"/>
  <c r="X909" i="1"/>
  <c r="X899" i="1"/>
  <c r="X867" i="1"/>
  <c r="R850" i="1"/>
  <c r="X844" i="1"/>
  <c r="R844" i="1"/>
  <c r="R848" i="1"/>
  <c r="X848" i="1"/>
  <c r="R852" i="1"/>
  <c r="X852" i="1"/>
  <c r="R856" i="1"/>
  <c r="X856" i="1"/>
  <c r="R860" i="1"/>
  <c r="X860" i="1"/>
  <c r="R864" i="1"/>
  <c r="X864" i="1"/>
  <c r="R868" i="1"/>
  <c r="X868" i="1"/>
  <c r="R872" i="1"/>
  <c r="X872" i="1"/>
  <c r="R900" i="1"/>
  <c r="X900" i="1"/>
  <c r="R895" i="1"/>
  <c r="R910" i="1"/>
  <c r="X910" i="1"/>
  <c r="X861" i="1"/>
  <c r="R861" i="1"/>
  <c r="R897" i="1"/>
  <c r="X897" i="1"/>
  <c r="R914" i="1"/>
  <c r="X914" i="1"/>
  <c r="X912" i="1"/>
  <c r="R866" i="1"/>
  <c r="R908" i="1"/>
  <c r="X845" i="1"/>
  <c r="R845" i="1"/>
  <c r="R873" i="1"/>
  <c r="X873" i="1"/>
  <c r="R877" i="1"/>
  <c r="X877" i="1"/>
  <c r="R885" i="1"/>
  <c r="X885" i="1"/>
  <c r="X889" i="1"/>
  <c r="R889" i="1"/>
  <c r="R893" i="1"/>
  <c r="X893" i="1"/>
  <c r="X913" i="1"/>
  <c r="R913" i="1"/>
  <c r="R857" i="1"/>
  <c r="R907" i="1"/>
  <c r="X884" i="1"/>
  <c r="R884" i="1"/>
  <c r="R918" i="1"/>
  <c r="X918" i="1"/>
  <c r="X903" i="1"/>
  <c r="X891" i="1"/>
  <c r="P863" i="1"/>
  <c r="W863" i="1" s="1"/>
  <c r="X863" i="1" s="1"/>
  <c r="N1000" i="1" l="1"/>
  <c r="N524" i="1" l="1"/>
  <c r="E9" i="5" l="1"/>
  <c r="F9" i="5"/>
  <c r="G9" i="5"/>
  <c r="H9" i="5"/>
  <c r="J9" i="5"/>
  <c r="K9" i="5"/>
  <c r="L9" i="5"/>
  <c r="E10" i="5"/>
  <c r="F10" i="5"/>
  <c r="G10" i="5"/>
  <c r="H10" i="5"/>
  <c r="J10" i="5"/>
  <c r="K10" i="5"/>
  <c r="L10" i="5"/>
  <c r="E11" i="5"/>
  <c r="F11" i="5"/>
  <c r="G11" i="5"/>
  <c r="H11" i="5"/>
  <c r="J11" i="5"/>
  <c r="K11" i="5"/>
  <c r="L11" i="5"/>
  <c r="E12" i="5"/>
  <c r="F12" i="5"/>
  <c r="G12" i="5"/>
  <c r="J12" i="5"/>
  <c r="K12" i="5"/>
  <c r="L12" i="5"/>
  <c r="H13" i="5"/>
  <c r="H12" i="5" s="1"/>
  <c r="I14" i="5"/>
  <c r="I15" i="5"/>
  <c r="I16" i="5"/>
  <c r="E17" i="5"/>
  <c r="F17" i="5"/>
  <c r="G17" i="5"/>
  <c r="J17" i="5"/>
  <c r="K17" i="5"/>
  <c r="L17" i="5"/>
  <c r="H18" i="5"/>
  <c r="I19" i="5"/>
  <c r="C20" i="5"/>
  <c r="D20" i="5"/>
  <c r="I20" i="5"/>
  <c r="M20" i="5"/>
  <c r="N20" i="5" s="1"/>
  <c r="C21" i="5"/>
  <c r="D21" i="5"/>
  <c r="I21" i="5"/>
  <c r="M21" i="5"/>
  <c r="N21" i="5" s="1"/>
  <c r="H22" i="5"/>
  <c r="I23" i="5"/>
  <c r="I24" i="5"/>
  <c r="I25" i="5"/>
  <c r="I22" i="5" s="1"/>
  <c r="E26" i="5"/>
  <c r="F26" i="5"/>
  <c r="G26" i="5"/>
  <c r="J26" i="5"/>
  <c r="K26" i="5"/>
  <c r="L26" i="5"/>
  <c r="H27" i="5"/>
  <c r="I28" i="5"/>
  <c r="I27" i="5" s="1"/>
  <c r="I29" i="5"/>
  <c r="I30" i="5"/>
  <c r="H31" i="5"/>
  <c r="I32" i="5"/>
  <c r="I31" i="5" s="1"/>
  <c r="I33" i="5"/>
  <c r="I34" i="5"/>
  <c r="H35" i="5"/>
  <c r="I35" i="5"/>
  <c r="I36" i="5"/>
  <c r="I37" i="5"/>
  <c r="I38" i="5"/>
  <c r="H39" i="5"/>
  <c r="I40" i="5"/>
  <c r="I41" i="5"/>
  <c r="I42" i="5"/>
  <c r="H43" i="5"/>
  <c r="I44" i="5"/>
  <c r="I45" i="5"/>
  <c r="H47" i="5"/>
  <c r="I48" i="5"/>
  <c r="I47" i="5" s="1"/>
  <c r="I49" i="5"/>
  <c r="I50" i="5"/>
  <c r="H51" i="5"/>
  <c r="I52" i="5"/>
  <c r="I51" i="5" s="1"/>
  <c r="I53" i="5"/>
  <c r="I54" i="5"/>
  <c r="H55" i="5"/>
  <c r="I56" i="5"/>
  <c r="I55" i="5" s="1"/>
  <c r="I57" i="5"/>
  <c r="H59" i="5"/>
  <c r="I60" i="5"/>
  <c r="I61" i="5"/>
  <c r="I62" i="5"/>
  <c r="H63" i="5"/>
  <c r="I64" i="5"/>
  <c r="I65" i="5"/>
  <c r="I66" i="5"/>
  <c r="E67" i="5"/>
  <c r="F67" i="5"/>
  <c r="G67" i="5"/>
  <c r="J67" i="5"/>
  <c r="K67" i="5"/>
  <c r="L67" i="5"/>
  <c r="H68" i="5"/>
  <c r="I69" i="5"/>
  <c r="I68" i="5" s="1"/>
  <c r="I70" i="5"/>
  <c r="I71" i="5"/>
  <c r="H72" i="5"/>
  <c r="I73" i="5"/>
  <c r="I74" i="5"/>
  <c r="C75" i="5"/>
  <c r="D75" i="5"/>
  <c r="I75" i="5"/>
  <c r="M75" i="5"/>
  <c r="N75" i="5" s="1"/>
  <c r="H76" i="5"/>
  <c r="I77" i="5"/>
  <c r="I76" i="5" s="1"/>
  <c r="C78" i="5"/>
  <c r="D78" i="5"/>
  <c r="I78" i="5"/>
  <c r="M78" i="5"/>
  <c r="N78" i="5" s="1"/>
  <c r="I79" i="5"/>
  <c r="H80" i="5"/>
  <c r="C81" i="5"/>
  <c r="D81" i="5"/>
  <c r="I81" i="5"/>
  <c r="M81" i="5"/>
  <c r="N81" i="5" s="1"/>
  <c r="I82" i="5"/>
  <c r="I83" i="5"/>
  <c r="E84" i="5"/>
  <c r="F84" i="5"/>
  <c r="G84" i="5"/>
  <c r="J84" i="5"/>
  <c r="K84" i="5"/>
  <c r="L84" i="5"/>
  <c r="H85" i="5"/>
  <c r="C86" i="5"/>
  <c r="D86" i="5"/>
  <c r="I86" i="5"/>
  <c r="M86" i="5"/>
  <c r="N86" i="5" s="1"/>
  <c r="I87" i="5"/>
  <c r="I88" i="5"/>
  <c r="H89" i="5"/>
  <c r="I89" i="5"/>
  <c r="I90" i="5"/>
  <c r="I91" i="5"/>
  <c r="I92" i="5"/>
  <c r="E93" i="5"/>
  <c r="F93" i="5"/>
  <c r="G93" i="5"/>
  <c r="H93" i="5"/>
  <c r="J93" i="5"/>
  <c r="K93" i="5"/>
  <c r="L93" i="5"/>
  <c r="I94" i="5"/>
  <c r="I95" i="5"/>
  <c r="I96" i="5"/>
  <c r="E97" i="5"/>
  <c r="F97" i="5"/>
  <c r="G97" i="5"/>
  <c r="H97" i="5"/>
  <c r="J97" i="5"/>
  <c r="K97" i="5"/>
  <c r="L97" i="5"/>
  <c r="I98" i="5"/>
  <c r="I97" i="5" s="1"/>
  <c r="I99" i="5"/>
  <c r="I100" i="5"/>
  <c r="E101" i="5"/>
  <c r="F101" i="5"/>
  <c r="G101" i="5"/>
  <c r="H101" i="5"/>
  <c r="J101" i="5"/>
  <c r="K101" i="5"/>
  <c r="L101" i="5"/>
  <c r="I102" i="5"/>
  <c r="I103" i="5"/>
  <c r="I104" i="5"/>
  <c r="E105" i="5"/>
  <c r="F105" i="5"/>
  <c r="G105" i="5"/>
  <c r="J105" i="5"/>
  <c r="K105" i="5"/>
  <c r="L105" i="5"/>
  <c r="H106" i="5"/>
  <c r="H105" i="5" s="1"/>
  <c r="I107" i="5"/>
  <c r="I108" i="5"/>
  <c r="I109" i="5"/>
  <c r="H110" i="5"/>
  <c r="I111" i="5"/>
  <c r="I112" i="5"/>
  <c r="I113" i="5"/>
  <c r="H114" i="5"/>
  <c r="C115" i="5"/>
  <c r="D115" i="5"/>
  <c r="I115" i="5"/>
  <c r="M115" i="5"/>
  <c r="N115" i="5" s="1"/>
  <c r="I116" i="5"/>
  <c r="I117" i="5"/>
  <c r="E118" i="5"/>
  <c r="F118" i="5"/>
  <c r="J118" i="5"/>
  <c r="K118" i="5"/>
  <c r="H119" i="5"/>
  <c r="I120" i="5"/>
  <c r="I119" i="5" s="1"/>
  <c r="C121" i="5"/>
  <c r="D121" i="5"/>
  <c r="I121" i="5"/>
  <c r="M121" i="5"/>
  <c r="N121" i="5" s="1"/>
  <c r="C122" i="5"/>
  <c r="D122" i="5"/>
  <c r="I122" i="5"/>
  <c r="M122" i="5"/>
  <c r="N122" i="5" s="1"/>
  <c r="G123" i="5"/>
  <c r="G118" i="5" s="1"/>
  <c r="H123" i="5"/>
  <c r="L123" i="5"/>
  <c r="L118" i="5" s="1"/>
  <c r="I124" i="5"/>
  <c r="I125" i="5"/>
  <c r="I126" i="5"/>
  <c r="H127" i="5"/>
  <c r="I128" i="5"/>
  <c r="I129" i="5"/>
  <c r="C130" i="5"/>
  <c r="D130" i="5"/>
  <c r="I130" i="5"/>
  <c r="M130" i="5"/>
  <c r="N130" i="5" s="1"/>
  <c r="H131" i="5"/>
  <c r="I132" i="5"/>
  <c r="I133" i="5"/>
  <c r="I134" i="5"/>
  <c r="H135" i="5"/>
  <c r="I136" i="5"/>
  <c r="I135" i="5" s="1"/>
  <c r="I137" i="5"/>
  <c r="I138" i="5"/>
  <c r="H140" i="5"/>
  <c r="I141" i="5"/>
  <c r="I140" i="5" s="1"/>
  <c r="I142" i="5"/>
  <c r="I143" i="5"/>
  <c r="H144" i="5"/>
  <c r="I145" i="5"/>
  <c r="C146" i="5"/>
  <c r="D146" i="5"/>
  <c r="I146" i="5"/>
  <c r="M146" i="5"/>
  <c r="N146" i="5" s="1"/>
  <c r="I147" i="5"/>
  <c r="H148" i="5"/>
  <c r="I149" i="5"/>
  <c r="I150" i="5"/>
  <c r="I151" i="5"/>
  <c r="H152" i="5"/>
  <c r="I153" i="5"/>
  <c r="I154" i="5"/>
  <c r="I155" i="5"/>
  <c r="H156" i="5"/>
  <c r="I157" i="5"/>
  <c r="I158" i="5"/>
  <c r="I159" i="5"/>
  <c r="E160" i="5"/>
  <c r="E139" i="5" s="1"/>
  <c r="F160" i="5"/>
  <c r="F139" i="5" s="1"/>
  <c r="G160" i="5"/>
  <c r="G139" i="5" s="1"/>
  <c r="H160" i="5"/>
  <c r="H139" i="5" s="1"/>
  <c r="J160" i="5"/>
  <c r="J139" i="5" s="1"/>
  <c r="K160" i="5"/>
  <c r="K139" i="5" s="1"/>
  <c r="L160" i="5"/>
  <c r="L139" i="5" s="1"/>
  <c r="C161" i="5"/>
  <c r="D161" i="5"/>
  <c r="I161" i="5"/>
  <c r="M161" i="5"/>
  <c r="N161" i="5" s="1"/>
  <c r="C162" i="5"/>
  <c r="D162" i="5"/>
  <c r="I162" i="5"/>
  <c r="M162" i="5"/>
  <c r="N162" i="5" s="1"/>
  <c r="I163" i="5"/>
  <c r="E164" i="5"/>
  <c r="F164" i="5"/>
  <c r="G164" i="5"/>
  <c r="J164" i="5"/>
  <c r="K164" i="5"/>
  <c r="L164" i="5"/>
  <c r="H165" i="5"/>
  <c r="H164" i="5" s="1"/>
  <c r="I166" i="5"/>
  <c r="I167" i="5"/>
  <c r="I168" i="5"/>
  <c r="H169" i="5"/>
  <c r="I170" i="5"/>
  <c r="I171" i="5"/>
  <c r="I172" i="5"/>
  <c r="H173" i="5"/>
  <c r="I174" i="5"/>
  <c r="I173" i="5" s="1"/>
  <c r="I175" i="5"/>
  <c r="I176" i="5"/>
  <c r="E177" i="5"/>
  <c r="F177" i="5"/>
  <c r="G177" i="5"/>
  <c r="J177" i="5"/>
  <c r="K177" i="5"/>
  <c r="L177" i="5"/>
  <c r="H178" i="5"/>
  <c r="I179" i="5"/>
  <c r="I180" i="5"/>
  <c r="I181" i="5"/>
  <c r="H182" i="5"/>
  <c r="I183" i="5"/>
  <c r="C184" i="5"/>
  <c r="D184" i="5"/>
  <c r="I184" i="5"/>
  <c r="I182" i="5" s="1"/>
  <c r="M184" i="5"/>
  <c r="N184" i="5" s="1"/>
  <c r="C185" i="5"/>
  <c r="D185" i="5"/>
  <c r="I185" i="5"/>
  <c r="M185" i="5"/>
  <c r="N185" i="5" s="1"/>
  <c r="H186" i="5"/>
  <c r="I187" i="5"/>
  <c r="C188" i="5"/>
  <c r="I188" i="5"/>
  <c r="M188" i="5"/>
  <c r="N188" i="5" s="1"/>
  <c r="C189" i="5"/>
  <c r="D189" i="5"/>
  <c r="I189" i="5"/>
  <c r="M189" i="5"/>
  <c r="N189" i="5" s="1"/>
  <c r="H190" i="5"/>
  <c r="I191" i="5"/>
  <c r="I192" i="5"/>
  <c r="N192" i="5"/>
  <c r="I193" i="5"/>
  <c r="I190" i="5" s="1"/>
  <c r="N193" i="5"/>
  <c r="H194" i="5"/>
  <c r="I194" i="5"/>
  <c r="I195" i="5"/>
  <c r="I196" i="5"/>
  <c r="I197" i="5"/>
  <c r="E198" i="5"/>
  <c r="F198" i="5"/>
  <c r="G198" i="5"/>
  <c r="J198" i="5"/>
  <c r="K198" i="5"/>
  <c r="L198" i="5"/>
  <c r="H199" i="5"/>
  <c r="C200" i="5"/>
  <c r="D200" i="5"/>
  <c r="I200" i="5"/>
  <c r="M200" i="5"/>
  <c r="N200" i="5" s="1"/>
  <c r="I201" i="5"/>
  <c r="I202" i="5"/>
  <c r="H203" i="5"/>
  <c r="C204" i="5"/>
  <c r="D204" i="5"/>
  <c r="I204" i="5"/>
  <c r="I203" i="5" s="1"/>
  <c r="M204" i="5"/>
  <c r="N204" i="5" s="1"/>
  <c r="I205" i="5"/>
  <c r="C206" i="5"/>
  <c r="D206" i="5"/>
  <c r="I206" i="5"/>
  <c r="M206" i="5"/>
  <c r="N206" i="5" s="1"/>
  <c r="H207" i="5"/>
  <c r="C208" i="5"/>
  <c r="D208" i="5"/>
  <c r="I208" i="5"/>
  <c r="M208" i="5"/>
  <c r="N208" i="5" s="1"/>
  <c r="C209" i="5"/>
  <c r="D209" i="5"/>
  <c r="I209" i="5"/>
  <c r="M209" i="5"/>
  <c r="N209" i="5" s="1"/>
  <c r="C210" i="5"/>
  <c r="D210" i="5"/>
  <c r="I210" i="5"/>
  <c r="M210" i="5"/>
  <c r="N210" i="5" s="1"/>
  <c r="H211" i="5"/>
  <c r="C212" i="5"/>
  <c r="D212" i="5"/>
  <c r="I212" i="5"/>
  <c r="I213" i="5"/>
  <c r="C214" i="5"/>
  <c r="D214" i="5"/>
  <c r="I214" i="5"/>
  <c r="M214" i="5"/>
  <c r="N214" i="5" s="1"/>
  <c r="E14" i="3"/>
  <c r="E13" i="3" s="1"/>
  <c r="F14" i="3"/>
  <c r="F13" i="3" s="1"/>
  <c r="G14" i="3"/>
  <c r="G13" i="3" s="1"/>
  <c r="H14" i="3"/>
  <c r="H13" i="3" s="1"/>
  <c r="I14" i="3"/>
  <c r="I13" i="3" s="1"/>
  <c r="J14" i="3"/>
  <c r="J13" i="3" s="1"/>
  <c r="K14" i="3"/>
  <c r="K13" i="3" s="1"/>
  <c r="L14" i="3"/>
  <c r="L13" i="3" s="1"/>
  <c r="M14" i="3"/>
  <c r="M13" i="3" s="1"/>
  <c r="N14" i="3"/>
  <c r="N13" i="3" s="1"/>
  <c r="O14" i="3"/>
  <c r="O13" i="3" s="1"/>
  <c r="P14" i="3"/>
  <c r="P13" i="3" s="1"/>
  <c r="Q14" i="3"/>
  <c r="Q13" i="3" s="1"/>
  <c r="R14" i="3"/>
  <c r="R13" i="3" s="1"/>
  <c r="S14" i="3"/>
  <c r="S13" i="3" s="1"/>
  <c r="T14" i="3"/>
  <c r="T13" i="3" s="1"/>
  <c r="U14" i="3"/>
  <c r="U13" i="3" s="1"/>
  <c r="V14" i="3"/>
  <c r="V13" i="3" s="1"/>
  <c r="D15" i="3"/>
  <c r="C15" i="3" s="1"/>
  <c r="L14" i="1" s="1"/>
  <c r="D16" i="3"/>
  <c r="C16" i="3" s="1"/>
  <c r="D17" i="3"/>
  <c r="C17" i="3" s="1"/>
  <c r="L16" i="1" s="1"/>
  <c r="D18" i="3"/>
  <c r="D19" i="3"/>
  <c r="C19" i="3" s="1"/>
  <c r="L18" i="1" s="1"/>
  <c r="D20" i="3"/>
  <c r="C20" i="3" s="1"/>
  <c r="D21" i="3"/>
  <c r="C21" i="3" s="1"/>
  <c r="L20" i="1" s="1"/>
  <c r="D22" i="3"/>
  <c r="C22" i="3" s="1"/>
  <c r="L21" i="1" s="1"/>
  <c r="R21" i="1" s="1"/>
  <c r="D23" i="3"/>
  <c r="C23" i="3" s="1"/>
  <c r="L22" i="1" s="1"/>
  <c r="R22" i="1" s="1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D26" i="3"/>
  <c r="C26" i="3" s="1"/>
  <c r="L25" i="1" s="1"/>
  <c r="R25" i="1" s="1"/>
  <c r="D27" i="3"/>
  <c r="E28" i="3"/>
  <c r="F28" i="3"/>
  <c r="G28" i="3"/>
  <c r="H28" i="3"/>
  <c r="I28" i="3"/>
  <c r="J28" i="3"/>
  <c r="K28" i="3"/>
  <c r="K24" i="3" s="1"/>
  <c r="L28" i="3"/>
  <c r="M28" i="3"/>
  <c r="N28" i="3"/>
  <c r="O28" i="3"/>
  <c r="P28" i="3"/>
  <c r="Q28" i="3"/>
  <c r="R28" i="3"/>
  <c r="S28" i="3"/>
  <c r="T28" i="3"/>
  <c r="T24" i="3" s="1"/>
  <c r="U28" i="3"/>
  <c r="V28" i="3"/>
  <c r="D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D32" i="3"/>
  <c r="C32" i="3" s="1"/>
  <c r="D33" i="3"/>
  <c r="D34" i="3"/>
  <c r="C34" i="3" s="1"/>
  <c r="L33" i="1" s="1"/>
  <c r="R33" i="1" s="1"/>
  <c r="D35" i="3"/>
  <c r="C35" i="3" s="1"/>
  <c r="D36" i="3"/>
  <c r="C36" i="3" s="1"/>
  <c r="E37" i="3"/>
  <c r="F37" i="3"/>
  <c r="G37" i="3"/>
  <c r="H37" i="3"/>
  <c r="I37" i="3"/>
  <c r="J37" i="3"/>
  <c r="K37" i="3"/>
  <c r="L37" i="3"/>
  <c r="M37" i="3"/>
  <c r="V37" i="3"/>
  <c r="D38" i="3"/>
  <c r="D39" i="3"/>
  <c r="D40" i="3"/>
  <c r="C40" i="3" s="1"/>
  <c r="L39" i="1" s="1"/>
  <c r="R39" i="1" s="1"/>
  <c r="D41" i="3"/>
  <c r="C41" i="3" s="1"/>
  <c r="L40" i="1" s="1"/>
  <c r="R40" i="1" s="1"/>
  <c r="D42" i="3"/>
  <c r="C42" i="3" s="1"/>
  <c r="D43" i="3"/>
  <c r="C43" i="3" s="1"/>
  <c r="L42" i="1" s="1"/>
  <c r="R42" i="1" s="1"/>
  <c r="D44" i="3"/>
  <c r="C44" i="3" s="1"/>
  <c r="L43" i="1" s="1"/>
  <c r="R43" i="1" s="1"/>
  <c r="D45" i="3"/>
  <c r="C45" i="3" s="1"/>
  <c r="L44" i="1" s="1"/>
  <c r="R44" i="1" s="1"/>
  <c r="D46" i="3"/>
  <c r="C46" i="3" s="1"/>
  <c r="D47" i="3"/>
  <c r="C47" i="3" s="1"/>
  <c r="L46" i="1" s="1"/>
  <c r="R46" i="1" s="1"/>
  <c r="D48" i="3"/>
  <c r="C48" i="3" s="1"/>
  <c r="L47" i="1" s="1"/>
  <c r="R47" i="1" s="1"/>
  <c r="D49" i="3"/>
  <c r="C49" i="3" s="1"/>
  <c r="L48" i="1" s="1"/>
  <c r="R48" i="1" s="1"/>
  <c r="D50" i="3"/>
  <c r="C50" i="3" s="1"/>
  <c r="D51" i="3"/>
  <c r="C51" i="3" s="1"/>
  <c r="L50" i="1" s="1"/>
  <c r="D52" i="3"/>
  <c r="C52" i="3" s="1"/>
  <c r="L51" i="1" s="1"/>
  <c r="R51" i="1" s="1"/>
  <c r="D53" i="3"/>
  <c r="C53" i="3" s="1"/>
  <c r="L52" i="1" s="1"/>
  <c r="R52" i="1" s="1"/>
  <c r="D54" i="3"/>
  <c r="C54" i="3" s="1"/>
  <c r="D55" i="3"/>
  <c r="C55" i="3" s="1"/>
  <c r="D56" i="3"/>
  <c r="C56" i="3" s="1"/>
  <c r="L55" i="1" s="1"/>
  <c r="R55" i="1" s="1"/>
  <c r="D57" i="3"/>
  <c r="C57" i="3" s="1"/>
  <c r="L56" i="1" s="1"/>
  <c r="R56" i="1" s="1"/>
  <c r="S56" i="1" s="1"/>
  <c r="D58" i="3"/>
  <c r="C58" i="3" s="1"/>
  <c r="D59" i="3"/>
  <c r="C59" i="3" s="1"/>
  <c r="D60" i="3"/>
  <c r="C60" i="3" s="1"/>
  <c r="L59" i="1" s="1"/>
  <c r="R59" i="1" s="1"/>
  <c r="D61" i="3"/>
  <c r="C61" i="3" s="1"/>
  <c r="L60" i="1" s="1"/>
  <c r="R60" i="1" s="1"/>
  <c r="D62" i="3"/>
  <c r="C62" i="3" s="1"/>
  <c r="D63" i="3"/>
  <c r="C63" i="3" s="1"/>
  <c r="D64" i="3"/>
  <c r="C64" i="3" s="1"/>
  <c r="L63" i="1" s="1"/>
  <c r="R63" i="1" s="1"/>
  <c r="F65" i="3"/>
  <c r="G65" i="3"/>
  <c r="H65" i="3"/>
  <c r="I65" i="3"/>
  <c r="J65" i="3"/>
  <c r="K65" i="3"/>
  <c r="L65" i="3"/>
  <c r="M65" i="3"/>
  <c r="N65" i="3"/>
  <c r="N38" i="3" s="1"/>
  <c r="O65" i="3"/>
  <c r="O39" i="3" s="1"/>
  <c r="P65" i="3"/>
  <c r="P39" i="3" s="1"/>
  <c r="Q65" i="3"/>
  <c r="Q38" i="3" s="1"/>
  <c r="C38" i="3" s="1"/>
  <c r="L37" i="1" s="1"/>
  <c r="R37" i="1" s="1"/>
  <c r="R65" i="3"/>
  <c r="R39" i="3" s="1"/>
  <c r="S65" i="3"/>
  <c r="T65" i="3"/>
  <c r="U65" i="3"/>
  <c r="U38" i="3" s="1"/>
  <c r="V65" i="3"/>
  <c r="C66" i="3"/>
  <c r="D67" i="3"/>
  <c r="C67" i="3" s="1"/>
  <c r="L66" i="1" s="1"/>
  <c r="R66" i="1" s="1"/>
  <c r="E68" i="3"/>
  <c r="E65" i="3" s="1"/>
  <c r="D69" i="3"/>
  <c r="C69" i="3" s="1"/>
  <c r="L68" i="1" s="1"/>
  <c r="R68" i="1" s="1"/>
  <c r="D70" i="3"/>
  <c r="C70" i="3" s="1"/>
  <c r="D71" i="3"/>
  <c r="C71" i="3" s="1"/>
  <c r="L70" i="1" s="1"/>
  <c r="R70" i="1" s="1"/>
  <c r="D73" i="3"/>
  <c r="C73" i="3" s="1"/>
  <c r="L72" i="1" s="1"/>
  <c r="R72" i="1" s="1"/>
  <c r="D74" i="3"/>
  <c r="C74" i="3" s="1"/>
  <c r="L73" i="1" s="1"/>
  <c r="R73" i="1" s="1"/>
  <c r="D75" i="3"/>
  <c r="C75" i="3" s="1"/>
  <c r="L74" i="1" s="1"/>
  <c r="R74" i="1" s="1"/>
  <c r="D76" i="3"/>
  <c r="C76" i="3" s="1"/>
  <c r="L75" i="1" s="1"/>
  <c r="R75" i="1" s="1"/>
  <c r="D77" i="3"/>
  <c r="C77" i="3" s="1"/>
  <c r="L76" i="1" s="1"/>
  <c r="R76" i="1" s="1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D79" i="3"/>
  <c r="C79" i="3" s="1"/>
  <c r="L78" i="1" s="1"/>
  <c r="D80" i="3"/>
  <c r="C80" i="3" s="1"/>
  <c r="L79" i="1" s="1"/>
  <c r="R79" i="1" s="1"/>
  <c r="D81" i="3"/>
  <c r="C81" i="3" s="1"/>
  <c r="L80" i="1" s="1"/>
  <c r="R80" i="1" s="1"/>
  <c r="D82" i="3"/>
  <c r="C82" i="3" s="1"/>
  <c r="D83" i="3"/>
  <c r="C83" i="3" s="1"/>
  <c r="L82" i="1" s="1"/>
  <c r="R82" i="1" s="1"/>
  <c r="D84" i="3"/>
  <c r="C84" i="3" s="1"/>
  <c r="L83" i="1" s="1"/>
  <c r="R83" i="1" s="1"/>
  <c r="D85" i="3"/>
  <c r="C85" i="3" s="1"/>
  <c r="L84" i="1" s="1"/>
  <c r="R84" i="1" s="1"/>
  <c r="D86" i="3"/>
  <c r="C86" i="3" s="1"/>
  <c r="D87" i="3"/>
  <c r="C87" i="3" s="1"/>
  <c r="L86" i="1" s="1"/>
  <c r="R86" i="1" s="1"/>
  <c r="D88" i="3"/>
  <c r="C88" i="3" s="1"/>
  <c r="L87" i="1" s="1"/>
  <c r="R87" i="1" s="1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D90" i="3"/>
  <c r="C90" i="3" s="1"/>
  <c r="D91" i="3"/>
  <c r="D92" i="3"/>
  <c r="C92" i="3" s="1"/>
  <c r="L91" i="1" s="1"/>
  <c r="R91" i="1" s="1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D94" i="3"/>
  <c r="C94" i="3" s="1"/>
  <c r="L93" i="1" s="1"/>
  <c r="D95" i="3"/>
  <c r="D96" i="3"/>
  <c r="C96" i="3" s="1"/>
  <c r="L95" i="1" s="1"/>
  <c r="R95" i="1" s="1"/>
  <c r="D97" i="3"/>
  <c r="C97" i="3" s="1"/>
  <c r="L96" i="1" s="1"/>
  <c r="R96" i="1" s="1"/>
  <c r="G98" i="3"/>
  <c r="H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D99" i="3"/>
  <c r="C99" i="3" s="1"/>
  <c r="D100" i="3"/>
  <c r="C100" i="3" s="1"/>
  <c r="L99" i="1" s="1"/>
  <c r="R99" i="1" s="1"/>
  <c r="D101" i="3"/>
  <c r="C101" i="3" s="1"/>
  <c r="L100" i="1" s="1"/>
  <c r="R100" i="1" s="1"/>
  <c r="E102" i="3"/>
  <c r="E103" i="3"/>
  <c r="D103" i="3" s="1"/>
  <c r="C103" i="3" s="1"/>
  <c r="D104" i="3"/>
  <c r="C104" i="3" s="1"/>
  <c r="L103" i="1" s="1"/>
  <c r="R103" i="1" s="1"/>
  <c r="I106" i="3"/>
  <c r="E106" i="3" s="1"/>
  <c r="D106" i="3" s="1"/>
  <c r="C106" i="3" s="1"/>
  <c r="L105" i="1" s="1"/>
  <c r="R105" i="1" s="1"/>
  <c r="D107" i="3"/>
  <c r="C107" i="3" s="1"/>
  <c r="D108" i="3"/>
  <c r="C108" i="3" s="1"/>
  <c r="L107" i="1" s="1"/>
  <c r="R107" i="1" s="1"/>
  <c r="D109" i="3"/>
  <c r="C109" i="3" s="1"/>
  <c r="L108" i="1" s="1"/>
  <c r="R108" i="1" s="1"/>
  <c r="D110" i="3"/>
  <c r="C110" i="3" s="1"/>
  <c r="D111" i="3"/>
  <c r="C111" i="3" s="1"/>
  <c r="D112" i="3"/>
  <c r="C112" i="3" s="1"/>
  <c r="L111" i="1" s="1"/>
  <c r="R111" i="1" s="1"/>
  <c r="F113" i="3"/>
  <c r="F98" i="3" s="1"/>
  <c r="D114" i="3"/>
  <c r="C114" i="3" s="1"/>
  <c r="L113" i="1" s="1"/>
  <c r="R113" i="1" s="1"/>
  <c r="E115" i="3"/>
  <c r="F115" i="3"/>
  <c r="G115" i="3"/>
  <c r="H115" i="3"/>
  <c r="I115" i="3"/>
  <c r="I105" i="3" s="1"/>
  <c r="D105" i="3" s="1"/>
  <c r="C105" i="3" s="1"/>
  <c r="L104" i="1" s="1"/>
  <c r="R104" i="1" s="1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D116" i="3"/>
  <c r="C116" i="3" s="1"/>
  <c r="D117" i="3"/>
  <c r="C117" i="3" s="1"/>
  <c r="L116" i="1" s="1"/>
  <c r="R116" i="1" s="1"/>
  <c r="D118" i="3"/>
  <c r="C118" i="3" s="1"/>
  <c r="L117" i="1" s="1"/>
  <c r="R117" i="1" s="1"/>
  <c r="D119" i="3"/>
  <c r="C119" i="3" s="1"/>
  <c r="D120" i="3"/>
  <c r="C120" i="3" s="1"/>
  <c r="L119" i="1" s="1"/>
  <c r="R119" i="1" s="1"/>
  <c r="D121" i="3"/>
  <c r="C121" i="3" s="1"/>
  <c r="D122" i="3"/>
  <c r="C122" i="3" s="1"/>
  <c r="L121" i="1" s="1"/>
  <c r="R121" i="1" s="1"/>
  <c r="D123" i="3"/>
  <c r="C123" i="3" s="1"/>
  <c r="L122" i="1" s="1"/>
  <c r="R122" i="1" s="1"/>
  <c r="D124" i="3"/>
  <c r="C124" i="3" s="1"/>
  <c r="L123" i="1" s="1"/>
  <c r="R123" i="1" s="1"/>
  <c r="D125" i="3"/>
  <c r="C125" i="3" s="1"/>
  <c r="L124" i="1" s="1"/>
  <c r="R124" i="1" s="1"/>
  <c r="D126" i="3"/>
  <c r="C126" i="3" s="1"/>
  <c r="L125" i="1" s="1"/>
  <c r="R125" i="1" s="1"/>
  <c r="D127" i="3"/>
  <c r="C127" i="3" s="1"/>
  <c r="L126" i="1" s="1"/>
  <c r="R126" i="1" s="1"/>
  <c r="D128" i="3"/>
  <c r="C128" i="3" s="1"/>
  <c r="L127" i="1" s="1"/>
  <c r="R127" i="1" s="1"/>
  <c r="D129" i="3"/>
  <c r="C129" i="3" s="1"/>
  <c r="L128" i="1" s="1"/>
  <c r="R128" i="1" s="1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D131" i="3"/>
  <c r="C131" i="3" s="1"/>
  <c r="D132" i="3"/>
  <c r="C132" i="3" s="1"/>
  <c r="D133" i="3"/>
  <c r="C133" i="3" s="1"/>
  <c r="L132" i="1" s="1"/>
  <c r="R132" i="1" s="1"/>
  <c r="D134" i="3"/>
  <c r="D135" i="3"/>
  <c r="C135" i="3" s="1"/>
  <c r="L134" i="1" s="1"/>
  <c r="R134" i="1" s="1"/>
  <c r="D136" i="3"/>
  <c r="C136" i="3" s="1"/>
  <c r="L135" i="1" s="1"/>
  <c r="R135" i="1" s="1"/>
  <c r="D137" i="3"/>
  <c r="C137" i="3" s="1"/>
  <c r="L136" i="1" s="1"/>
  <c r="R136" i="1" s="1"/>
  <c r="D138" i="3"/>
  <c r="C138" i="3" s="1"/>
  <c r="L137" i="1" s="1"/>
  <c r="R137" i="1" s="1"/>
  <c r="D139" i="3"/>
  <c r="C139" i="3" s="1"/>
  <c r="L138" i="1" s="1"/>
  <c r="R138" i="1" s="1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D141" i="3"/>
  <c r="C141" i="3" s="1"/>
  <c r="L140" i="1" s="1"/>
  <c r="D142" i="3"/>
  <c r="C142" i="3" s="1"/>
  <c r="L141" i="1" s="1"/>
  <c r="R141" i="1" s="1"/>
  <c r="D143" i="3"/>
  <c r="C143" i="3" s="1"/>
  <c r="L142" i="1" s="1"/>
  <c r="R142" i="1" s="1"/>
  <c r="D144" i="3"/>
  <c r="C144" i="3" s="1"/>
  <c r="D145" i="3"/>
  <c r="C145" i="3" s="1"/>
  <c r="L144" i="1" s="1"/>
  <c r="R144" i="1" s="1"/>
  <c r="D146" i="3"/>
  <c r="C146" i="3" s="1"/>
  <c r="L145" i="1" s="1"/>
  <c r="R145" i="1" s="1"/>
  <c r="D147" i="3"/>
  <c r="C147" i="3" s="1"/>
  <c r="D148" i="3"/>
  <c r="C148" i="3" s="1"/>
  <c r="D149" i="3"/>
  <c r="C149" i="3" s="1"/>
  <c r="L148" i="1" s="1"/>
  <c r="R148" i="1" s="1"/>
  <c r="D150" i="3"/>
  <c r="C150" i="3" s="1"/>
  <c r="L149" i="1" s="1"/>
  <c r="R149" i="1" s="1"/>
  <c r="D151" i="3"/>
  <c r="C151" i="3" s="1"/>
  <c r="L150" i="1" s="1"/>
  <c r="R150" i="1" s="1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D154" i="3"/>
  <c r="C154" i="3" s="1"/>
  <c r="L153" i="1" s="1"/>
  <c r="R153" i="1" s="1"/>
  <c r="D155" i="3"/>
  <c r="C155" i="3" s="1"/>
  <c r="L154" i="1" s="1"/>
  <c r="R154" i="1" s="1"/>
  <c r="D156" i="3"/>
  <c r="D157" i="3"/>
  <c r="C157" i="3" s="1"/>
  <c r="L156" i="1" s="1"/>
  <c r="R156" i="1" s="1"/>
  <c r="D158" i="3"/>
  <c r="C158" i="3" s="1"/>
  <c r="L157" i="1" s="1"/>
  <c r="R157" i="1" s="1"/>
  <c r="D159" i="3"/>
  <c r="C159" i="3" s="1"/>
  <c r="L158" i="1" s="1"/>
  <c r="R158" i="1" s="1"/>
  <c r="D160" i="3"/>
  <c r="C160" i="3" s="1"/>
  <c r="L159" i="1" s="1"/>
  <c r="R159" i="1" s="1"/>
  <c r="D161" i="3"/>
  <c r="C161" i="3" s="1"/>
  <c r="L160" i="1" s="1"/>
  <c r="R160" i="1" s="1"/>
  <c r="D162" i="3"/>
  <c r="C162" i="3" s="1"/>
  <c r="L161" i="1" s="1"/>
  <c r="R161" i="1" s="1"/>
  <c r="D163" i="3"/>
  <c r="C163" i="3" s="1"/>
  <c r="L162" i="1" s="1"/>
  <c r="R162" i="1" s="1"/>
  <c r="D164" i="3"/>
  <c r="C164" i="3" s="1"/>
  <c r="D165" i="3"/>
  <c r="C165" i="3" s="1"/>
  <c r="L164" i="1" s="1"/>
  <c r="R164" i="1" s="1"/>
  <c r="D166" i="3"/>
  <c r="C166" i="3" s="1"/>
  <c r="L165" i="1" s="1"/>
  <c r="R165" i="1" s="1"/>
  <c r="D167" i="3"/>
  <c r="C167" i="3" s="1"/>
  <c r="L166" i="1" s="1"/>
  <c r="R166" i="1" s="1"/>
  <c r="D168" i="3"/>
  <c r="C168" i="3" s="1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D170" i="3"/>
  <c r="C170" i="3" s="1"/>
  <c r="L169" i="1" s="1"/>
  <c r="R169" i="1" s="1"/>
  <c r="D171" i="3"/>
  <c r="C171" i="3" s="1"/>
  <c r="D172" i="3"/>
  <c r="C172" i="3" s="1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D174" i="3"/>
  <c r="C174" i="3" s="1"/>
  <c r="D175" i="3"/>
  <c r="D176" i="3"/>
  <c r="C176" i="3" s="1"/>
  <c r="L175" i="1" s="1"/>
  <c r="R175" i="1" s="1"/>
  <c r="D177" i="3"/>
  <c r="C177" i="3" s="1"/>
  <c r="L176" i="1" s="1"/>
  <c r="R176" i="1" s="1"/>
  <c r="F181" i="3"/>
  <c r="F179" i="3" s="1"/>
  <c r="G181" i="3"/>
  <c r="G179" i="3" s="1"/>
  <c r="H181" i="3"/>
  <c r="H179" i="3" s="1"/>
  <c r="I181" i="3"/>
  <c r="I179" i="3" s="1"/>
  <c r="J181" i="3"/>
  <c r="J179" i="3" s="1"/>
  <c r="K181" i="3"/>
  <c r="K179" i="3" s="1"/>
  <c r="L181" i="3"/>
  <c r="L179" i="3" s="1"/>
  <c r="M181" i="3"/>
  <c r="M179" i="3" s="1"/>
  <c r="N181" i="3"/>
  <c r="N179" i="3" s="1"/>
  <c r="O181" i="3"/>
  <c r="O179" i="3" s="1"/>
  <c r="P181" i="3"/>
  <c r="P179" i="3" s="1"/>
  <c r="Q181" i="3"/>
  <c r="Q179" i="3" s="1"/>
  <c r="R181" i="3"/>
  <c r="R179" i="3" s="1"/>
  <c r="S181" i="3"/>
  <c r="S179" i="3" s="1"/>
  <c r="T181" i="3"/>
  <c r="T179" i="3" s="1"/>
  <c r="U181" i="3"/>
  <c r="U179" i="3" s="1"/>
  <c r="V181" i="3"/>
  <c r="V179" i="3" s="1"/>
  <c r="D182" i="3"/>
  <c r="C182" i="3" s="1"/>
  <c r="L181" i="1" s="1"/>
  <c r="E183" i="3"/>
  <c r="D183" i="3" s="1"/>
  <c r="C183" i="3" s="1"/>
  <c r="L182" i="1" s="1"/>
  <c r="D184" i="3"/>
  <c r="C184" i="3" s="1"/>
  <c r="D185" i="3"/>
  <c r="C185" i="3" s="1"/>
  <c r="D186" i="3"/>
  <c r="C186" i="3" s="1"/>
  <c r="L185" i="1" s="1"/>
  <c r="D187" i="3"/>
  <c r="C187" i="3" s="1"/>
  <c r="L186" i="1" s="1"/>
  <c r="N186" i="1" s="1"/>
  <c r="D188" i="3"/>
  <c r="C188" i="3" s="1"/>
  <c r="L187" i="1" s="1"/>
  <c r="N187" i="1" s="1"/>
  <c r="E189" i="3"/>
  <c r="D189" i="3" s="1"/>
  <c r="C189" i="3" s="1"/>
  <c r="L188" i="1" s="1"/>
  <c r="E190" i="3"/>
  <c r="E191" i="3"/>
  <c r="D191" i="3" s="1"/>
  <c r="C191" i="3" s="1"/>
  <c r="L190" i="1" s="1"/>
  <c r="D192" i="3"/>
  <c r="C192" i="3" s="1"/>
  <c r="L191" i="1" s="1"/>
  <c r="R191" i="1" s="1"/>
  <c r="D193" i="3"/>
  <c r="C193" i="3" s="1"/>
  <c r="L192" i="1" s="1"/>
  <c r="R192" i="1" s="1"/>
  <c r="D194" i="3"/>
  <c r="C194" i="3" s="1"/>
  <c r="L193" i="1" s="1"/>
  <c r="R193" i="1" s="1"/>
  <c r="D195" i="3"/>
  <c r="C195" i="3" s="1"/>
  <c r="L194" i="1" s="1"/>
  <c r="E196" i="3"/>
  <c r="D196" i="3" s="1"/>
  <c r="C196" i="3" s="1"/>
  <c r="E197" i="3"/>
  <c r="D197" i="3" s="1"/>
  <c r="C197" i="3" s="1"/>
  <c r="E198" i="3"/>
  <c r="D198" i="3" s="1"/>
  <c r="C198" i="3" s="1"/>
  <c r="L197" i="1" s="1"/>
  <c r="R197" i="1" s="1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D200" i="3"/>
  <c r="C200" i="3" s="1"/>
  <c r="L199" i="1" s="1"/>
  <c r="D201" i="3"/>
  <c r="C201" i="3" s="1"/>
  <c r="L200" i="1" s="1"/>
  <c r="R200" i="1" s="1"/>
  <c r="D202" i="3"/>
  <c r="C202" i="3" s="1"/>
  <c r="L201" i="1" s="1"/>
  <c r="R201" i="1" s="1"/>
  <c r="D203" i="3"/>
  <c r="C203" i="3" s="1"/>
  <c r="L202" i="1" s="1"/>
  <c r="R202" i="1" s="1"/>
  <c r="D204" i="3"/>
  <c r="C204" i="3" s="1"/>
  <c r="D205" i="3"/>
  <c r="C205" i="3" s="1"/>
  <c r="L204" i="1" s="1"/>
  <c r="R204" i="1" s="1"/>
  <c r="D206" i="3"/>
  <c r="C206" i="3" s="1"/>
  <c r="L205" i="1" s="1"/>
  <c r="R205" i="1" s="1"/>
  <c r="D207" i="3"/>
  <c r="C207" i="3" s="1"/>
  <c r="L206" i="1" s="1"/>
  <c r="R206" i="1" s="1"/>
  <c r="D208" i="3"/>
  <c r="C208" i="3" s="1"/>
  <c r="L207" i="1" s="1"/>
  <c r="R207" i="1" s="1"/>
  <c r="D209" i="3"/>
  <c r="C209" i="3" s="1"/>
  <c r="L208" i="1" s="1"/>
  <c r="D210" i="3"/>
  <c r="C210" i="3" s="1"/>
  <c r="L209" i="1" s="1"/>
  <c r="R209" i="1" s="1"/>
  <c r="D211" i="3"/>
  <c r="C211" i="3" s="1"/>
  <c r="D212" i="3"/>
  <c r="C212" i="3" s="1"/>
  <c r="L211" i="1" s="1"/>
  <c r="R211" i="1" s="1"/>
  <c r="D213" i="3"/>
  <c r="C213" i="3" s="1"/>
  <c r="L212" i="1" s="1"/>
  <c r="R212" i="1" s="1"/>
  <c r="D214" i="3"/>
  <c r="C214" i="3" s="1"/>
  <c r="L213" i="1" s="1"/>
  <c r="R213" i="1" s="1"/>
  <c r="D215" i="3"/>
  <c r="C215" i="3" s="1"/>
  <c r="L214" i="1" s="1"/>
  <c r="R214" i="1" s="1"/>
  <c r="D216" i="3"/>
  <c r="C216" i="3" s="1"/>
  <c r="L215" i="1" s="1"/>
  <c r="R215" i="1" s="1"/>
  <c r="D217" i="3"/>
  <c r="C217" i="3" s="1"/>
  <c r="L216" i="1" s="1"/>
  <c r="R216" i="1" s="1"/>
  <c r="D218" i="3"/>
  <c r="C218" i="3" s="1"/>
  <c r="L217" i="1" s="1"/>
  <c r="R217" i="1" s="1"/>
  <c r="D219" i="3"/>
  <c r="C219" i="3" s="1"/>
  <c r="L218" i="1" s="1"/>
  <c r="R218" i="1" s="1"/>
  <c r="D220" i="3"/>
  <c r="C220" i="3" s="1"/>
  <c r="D221" i="3"/>
  <c r="C221" i="3" s="1"/>
  <c r="L220" i="1" s="1"/>
  <c r="R220" i="1" s="1"/>
  <c r="D222" i="3"/>
  <c r="C222" i="3" s="1"/>
  <c r="L221" i="1" s="1"/>
  <c r="R221" i="1" s="1"/>
  <c r="D223" i="3"/>
  <c r="C223" i="3" s="1"/>
  <c r="L222" i="1" s="1"/>
  <c r="R222" i="1" s="1"/>
  <c r="D224" i="3"/>
  <c r="C224" i="3" s="1"/>
  <c r="D225" i="3"/>
  <c r="C225" i="3" s="1"/>
  <c r="L224" i="1" s="1"/>
  <c r="R224" i="1" s="1"/>
  <c r="D226" i="3"/>
  <c r="C226" i="3" s="1"/>
  <c r="L225" i="1" s="1"/>
  <c r="R225" i="1" s="1"/>
  <c r="D227" i="3"/>
  <c r="C227" i="3" s="1"/>
  <c r="D228" i="3"/>
  <c r="C228" i="3" s="1"/>
  <c r="D229" i="3"/>
  <c r="C229" i="3" s="1"/>
  <c r="L228" i="1" s="1"/>
  <c r="R228" i="1" s="1"/>
  <c r="D230" i="3"/>
  <c r="C230" i="3" s="1"/>
  <c r="L229" i="1" s="1"/>
  <c r="R229" i="1" s="1"/>
  <c r="D231" i="3"/>
  <c r="C231" i="3" s="1"/>
  <c r="L230" i="1" s="1"/>
  <c r="R230" i="1" s="1"/>
  <c r="D232" i="3"/>
  <c r="C232" i="3" s="1"/>
  <c r="D233" i="3"/>
  <c r="C233" i="3" s="1"/>
  <c r="L232" i="1" s="1"/>
  <c r="R232" i="1" s="1"/>
  <c r="D234" i="3"/>
  <c r="C234" i="3" s="1"/>
  <c r="L233" i="1" s="1"/>
  <c r="R233" i="1" s="1"/>
  <c r="D235" i="3"/>
  <c r="C235" i="3" s="1"/>
  <c r="L234" i="1" s="1"/>
  <c r="R234" i="1" s="1"/>
  <c r="D236" i="3"/>
  <c r="C236" i="3" s="1"/>
  <c r="D237" i="3"/>
  <c r="C237" i="3" s="1"/>
  <c r="L236" i="1" s="1"/>
  <c r="R236" i="1" s="1"/>
  <c r="D238" i="3"/>
  <c r="C238" i="3" s="1"/>
  <c r="L237" i="1" s="1"/>
  <c r="R237" i="1" s="1"/>
  <c r="S237" i="1" s="1"/>
  <c r="D239" i="3"/>
  <c r="C239" i="3" s="1"/>
  <c r="L238" i="1" s="1"/>
  <c r="R238" i="1" s="1"/>
  <c r="S238" i="1" s="1"/>
  <c r="D240" i="3"/>
  <c r="C240" i="3" s="1"/>
  <c r="D241" i="3"/>
  <c r="C241" i="3" s="1"/>
  <c r="L240" i="1" s="1"/>
  <c r="R240" i="1" s="1"/>
  <c r="D242" i="3"/>
  <c r="C242" i="3" s="1"/>
  <c r="L241" i="1" s="1"/>
  <c r="R241" i="1" s="1"/>
  <c r="D243" i="3"/>
  <c r="C243" i="3" s="1"/>
  <c r="L242" i="1" s="1"/>
  <c r="R242" i="1" s="1"/>
  <c r="S242" i="1" s="1"/>
  <c r="D244" i="3"/>
  <c r="C244" i="3" s="1"/>
  <c r="L243" i="1" s="1"/>
  <c r="R243" i="1" s="1"/>
  <c r="D245" i="3"/>
  <c r="C245" i="3" s="1"/>
  <c r="L244" i="1" s="1"/>
  <c r="R244" i="1" s="1"/>
  <c r="D246" i="3"/>
  <c r="C246" i="3" s="1"/>
  <c r="L245" i="1" s="1"/>
  <c r="R245" i="1" s="1"/>
  <c r="D247" i="3"/>
  <c r="C247" i="3" s="1"/>
  <c r="D248" i="3"/>
  <c r="C248" i="3" s="1"/>
  <c r="L247" i="1" s="1"/>
  <c r="R247" i="1" s="1"/>
  <c r="D249" i="3"/>
  <c r="C249" i="3" s="1"/>
  <c r="L248" i="1" s="1"/>
  <c r="R248" i="1" s="1"/>
  <c r="D250" i="3"/>
  <c r="C250" i="3" s="1"/>
  <c r="L249" i="1" s="1"/>
  <c r="R249" i="1" s="1"/>
  <c r="S249" i="1" s="1"/>
  <c r="D251" i="3"/>
  <c r="C251" i="3" s="1"/>
  <c r="L250" i="1" s="1"/>
  <c r="R250" i="1" s="1"/>
  <c r="D252" i="3"/>
  <c r="C252" i="3" s="1"/>
  <c r="L251" i="1" s="1"/>
  <c r="R251" i="1" s="1"/>
  <c r="D253" i="3"/>
  <c r="C253" i="3" s="1"/>
  <c r="L252" i="1" s="1"/>
  <c r="R252" i="1" s="1"/>
  <c r="S252" i="1" s="1"/>
  <c r="D254" i="3"/>
  <c r="C254" i="3" s="1"/>
  <c r="L253" i="1" s="1"/>
  <c r="R253" i="1" s="1"/>
  <c r="S253" i="1" s="1"/>
  <c r="D255" i="3"/>
  <c r="C255" i="3" s="1"/>
  <c r="L254" i="1" s="1"/>
  <c r="R254" i="1" s="1"/>
  <c r="D256" i="3"/>
  <c r="C256" i="3" s="1"/>
  <c r="L255" i="1" s="1"/>
  <c r="R255" i="1" s="1"/>
  <c r="S255" i="1" s="1"/>
  <c r="D257" i="3"/>
  <c r="C257" i="3" s="1"/>
  <c r="L256" i="1" s="1"/>
  <c r="R256" i="1" s="1"/>
  <c r="S256" i="1" s="1"/>
  <c r="D258" i="3"/>
  <c r="C258" i="3" s="1"/>
  <c r="L257" i="1" s="1"/>
  <c r="R257" i="1" s="1"/>
  <c r="D259" i="3"/>
  <c r="C259" i="3" s="1"/>
  <c r="L258" i="1" s="1"/>
  <c r="R258" i="1" s="1"/>
  <c r="D260" i="3"/>
  <c r="C260" i="3" s="1"/>
  <c r="D261" i="3"/>
  <c r="C261" i="3" s="1"/>
  <c r="L260" i="1" s="1"/>
  <c r="R260" i="1" s="1"/>
  <c r="S260" i="1" s="1"/>
  <c r="D262" i="3"/>
  <c r="C262" i="3" s="1"/>
  <c r="L261" i="1" s="1"/>
  <c r="R261" i="1" s="1"/>
  <c r="D263" i="3"/>
  <c r="C263" i="3" s="1"/>
  <c r="L262" i="1" s="1"/>
  <c r="R262" i="1" s="1"/>
  <c r="D264" i="3"/>
  <c r="C264" i="3" s="1"/>
  <c r="L263" i="1" s="1"/>
  <c r="R263" i="1" s="1"/>
  <c r="D265" i="3"/>
  <c r="C265" i="3" s="1"/>
  <c r="L264" i="1" s="1"/>
  <c r="R264" i="1" s="1"/>
  <c r="S264" i="1" s="1"/>
  <c r="D266" i="3"/>
  <c r="C266" i="3" s="1"/>
  <c r="L265" i="1" s="1"/>
  <c r="R265" i="1" s="1"/>
  <c r="D267" i="3"/>
  <c r="C267" i="3" s="1"/>
  <c r="L266" i="1" s="1"/>
  <c r="R266" i="1" s="1"/>
  <c r="D268" i="3"/>
  <c r="C268" i="3" s="1"/>
  <c r="L267" i="1" s="1"/>
  <c r="R267" i="1" s="1"/>
  <c r="D269" i="3"/>
  <c r="C269" i="3" s="1"/>
  <c r="L268" i="1" s="1"/>
  <c r="R268" i="1" s="1"/>
  <c r="D270" i="3"/>
  <c r="C270" i="3" s="1"/>
  <c r="L269" i="1" s="1"/>
  <c r="R269" i="1" s="1"/>
  <c r="D271" i="3"/>
  <c r="C271" i="3" s="1"/>
  <c r="L270" i="1" s="1"/>
  <c r="R270" i="1" s="1"/>
  <c r="S270" i="1" s="1"/>
  <c r="D272" i="3"/>
  <c r="C272" i="3" s="1"/>
  <c r="D273" i="3"/>
  <c r="C273" i="3" s="1"/>
  <c r="L272" i="1" s="1"/>
  <c r="R272" i="1" s="1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D275" i="3"/>
  <c r="D276" i="3"/>
  <c r="C276" i="3" s="1"/>
  <c r="L275" i="1" s="1"/>
  <c r="D277" i="3"/>
  <c r="C277" i="3" s="1"/>
  <c r="L276" i="1" s="1"/>
  <c r="R276" i="1" s="1"/>
  <c r="D278" i="3"/>
  <c r="C278" i="3" s="1"/>
  <c r="L277" i="1" s="1"/>
  <c r="N277" i="1" s="1"/>
  <c r="D279" i="3"/>
  <c r="C279" i="3" s="1"/>
  <c r="L278" i="1" s="1"/>
  <c r="D280" i="3"/>
  <c r="C280" i="3" s="1"/>
  <c r="L279" i="1" s="1"/>
  <c r="R279" i="1" s="1"/>
  <c r="D281" i="3"/>
  <c r="C281" i="3" s="1"/>
  <c r="L280" i="1" s="1"/>
  <c r="N280" i="1" s="1"/>
  <c r="D282" i="3"/>
  <c r="C282" i="3" s="1"/>
  <c r="L281" i="1" s="1"/>
  <c r="R281" i="1" s="1"/>
  <c r="D283" i="3"/>
  <c r="C283" i="3" s="1"/>
  <c r="L282" i="1" s="1"/>
  <c r="N282" i="1" s="1"/>
  <c r="D284" i="3"/>
  <c r="C284" i="3" s="1"/>
  <c r="L283" i="1" s="1"/>
  <c r="N283" i="1" s="1"/>
  <c r="D285" i="3"/>
  <c r="C285" i="3" s="1"/>
  <c r="L284" i="1" s="1"/>
  <c r="R284" i="1" s="1"/>
  <c r="D286" i="3"/>
  <c r="C286" i="3" s="1"/>
  <c r="L285" i="1" s="1"/>
  <c r="N285" i="1" s="1"/>
  <c r="D287" i="3"/>
  <c r="C287" i="3" s="1"/>
  <c r="L286" i="1" s="1"/>
  <c r="N286" i="1" s="1"/>
  <c r="D288" i="3"/>
  <c r="C288" i="3" s="1"/>
  <c r="L287" i="1" s="1"/>
  <c r="R287" i="1" s="1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D290" i="3"/>
  <c r="C290" i="3" s="1"/>
  <c r="D291" i="3"/>
  <c r="C291" i="3" s="1"/>
  <c r="D292" i="3"/>
  <c r="C292" i="3" s="1"/>
  <c r="L291" i="1" s="1"/>
  <c r="R291" i="1" s="1"/>
  <c r="D293" i="3"/>
  <c r="C293" i="3" s="1"/>
  <c r="L292" i="1" s="1"/>
  <c r="R292" i="1" s="1"/>
  <c r="D294" i="3"/>
  <c r="C294" i="3" s="1"/>
  <c r="L293" i="1" s="1"/>
  <c r="R293" i="1" s="1"/>
  <c r="D295" i="3"/>
  <c r="C295" i="3" s="1"/>
  <c r="L294" i="1" s="1"/>
  <c r="R294" i="1" s="1"/>
  <c r="D296" i="3"/>
  <c r="C296" i="3" s="1"/>
  <c r="L295" i="1" s="1"/>
  <c r="R295" i="1" s="1"/>
  <c r="D297" i="3"/>
  <c r="C297" i="3" s="1"/>
  <c r="L296" i="1" s="1"/>
  <c r="R296" i="1" s="1"/>
  <c r="D298" i="3"/>
  <c r="C298" i="3" s="1"/>
  <c r="D299" i="3"/>
  <c r="C299" i="3" s="1"/>
  <c r="L298" i="1" s="1"/>
  <c r="R298" i="1" s="1"/>
  <c r="D300" i="3"/>
  <c r="C300" i="3" s="1"/>
  <c r="L299" i="1" s="1"/>
  <c r="R299" i="1" s="1"/>
  <c r="D301" i="3"/>
  <c r="C301" i="3" s="1"/>
  <c r="L300" i="1" s="1"/>
  <c r="R300" i="1" s="1"/>
  <c r="D302" i="3"/>
  <c r="C302" i="3" s="1"/>
  <c r="D303" i="3"/>
  <c r="C303" i="3" s="1"/>
  <c r="L302" i="1" s="1"/>
  <c r="R302" i="1" s="1"/>
  <c r="D304" i="3"/>
  <c r="C304" i="3" s="1"/>
  <c r="L303" i="1" s="1"/>
  <c r="R303" i="1" s="1"/>
  <c r="D305" i="3"/>
  <c r="C305" i="3" s="1"/>
  <c r="L304" i="1" s="1"/>
  <c r="R304" i="1" s="1"/>
  <c r="D306" i="3"/>
  <c r="C306" i="3" s="1"/>
  <c r="D307" i="3"/>
  <c r="C307" i="3" s="1"/>
  <c r="L306" i="1" s="1"/>
  <c r="R306" i="1" s="1"/>
  <c r="D308" i="3"/>
  <c r="C308" i="3" s="1"/>
  <c r="L307" i="1" s="1"/>
  <c r="R307" i="1" s="1"/>
  <c r="E310" i="3"/>
  <c r="F310" i="3"/>
  <c r="G310" i="3"/>
  <c r="H310" i="3"/>
  <c r="I310" i="3"/>
  <c r="J310" i="3"/>
  <c r="K310" i="3"/>
  <c r="L310" i="3"/>
  <c r="M310" i="3"/>
  <c r="N310" i="3"/>
  <c r="O310" i="3"/>
  <c r="P310" i="3"/>
  <c r="P309" i="3" s="1"/>
  <c r="Q310" i="3"/>
  <c r="R310" i="3"/>
  <c r="S310" i="3"/>
  <c r="T310" i="3"/>
  <c r="U310" i="3"/>
  <c r="V310" i="3"/>
  <c r="D311" i="3"/>
  <c r="C311" i="3" s="1"/>
  <c r="L310" i="1" s="1"/>
  <c r="R310" i="1" s="1"/>
  <c r="D312" i="3"/>
  <c r="C312" i="3" s="1"/>
  <c r="L311" i="1" s="1"/>
  <c r="R311" i="1" s="1"/>
  <c r="D313" i="3"/>
  <c r="C313" i="3" s="1"/>
  <c r="L312" i="1" s="1"/>
  <c r="D314" i="3"/>
  <c r="C314" i="3" s="1"/>
  <c r="D315" i="3"/>
  <c r="C315" i="3" s="1"/>
  <c r="D316" i="3"/>
  <c r="C316" i="3" s="1"/>
  <c r="L315" i="1" s="1"/>
  <c r="R315" i="1" s="1"/>
  <c r="D317" i="3"/>
  <c r="C317" i="3" s="1"/>
  <c r="L316" i="1" s="1"/>
  <c r="R316" i="1" s="1"/>
  <c r="D318" i="3"/>
  <c r="C318" i="3" s="1"/>
  <c r="L317" i="1" s="1"/>
  <c r="R317" i="1" s="1"/>
  <c r="D319" i="3"/>
  <c r="C319" i="3" s="1"/>
  <c r="L318" i="1" s="1"/>
  <c r="R318" i="1" s="1"/>
  <c r="D320" i="3"/>
  <c r="C320" i="3" s="1"/>
  <c r="L319" i="1" s="1"/>
  <c r="R319" i="1" s="1"/>
  <c r="D321" i="3"/>
  <c r="C321" i="3" s="1"/>
  <c r="L320" i="1" s="1"/>
  <c r="R320" i="1" s="1"/>
  <c r="D322" i="3"/>
  <c r="C322" i="3" s="1"/>
  <c r="L321" i="1" s="1"/>
  <c r="R321" i="1" s="1"/>
  <c r="D323" i="3"/>
  <c r="C323" i="3" s="1"/>
  <c r="L322" i="1" s="1"/>
  <c r="R322" i="1" s="1"/>
  <c r="D324" i="3"/>
  <c r="C324" i="3" s="1"/>
  <c r="L323" i="1" s="1"/>
  <c r="R323" i="1" s="1"/>
  <c r="D325" i="3"/>
  <c r="C325" i="3" s="1"/>
  <c r="L324" i="1" s="1"/>
  <c r="R324" i="1" s="1"/>
  <c r="D326" i="3"/>
  <c r="C326" i="3" s="1"/>
  <c r="E327" i="3"/>
  <c r="F327" i="3"/>
  <c r="F309" i="3" s="1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D328" i="3"/>
  <c r="D327" i="3" s="1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D332" i="3"/>
  <c r="C332" i="3" s="1"/>
  <c r="C331" i="3" s="1"/>
  <c r="D333" i="3"/>
  <c r="E333" i="3"/>
  <c r="F333" i="3"/>
  <c r="G333" i="3"/>
  <c r="H333" i="3"/>
  <c r="I333" i="3"/>
  <c r="L333" i="3"/>
  <c r="M333" i="3"/>
  <c r="N333" i="3"/>
  <c r="O333" i="3"/>
  <c r="P333" i="3"/>
  <c r="Q333" i="3"/>
  <c r="R333" i="3"/>
  <c r="S333" i="3"/>
  <c r="T333" i="3"/>
  <c r="U333" i="3"/>
  <c r="V333" i="3"/>
  <c r="C334" i="3"/>
  <c r="C335" i="3"/>
  <c r="L334" i="1" s="1"/>
  <c r="R334" i="1" s="1"/>
  <c r="E336" i="3"/>
  <c r="E330" i="3" s="1"/>
  <c r="F336" i="3"/>
  <c r="G336" i="3"/>
  <c r="H336" i="3"/>
  <c r="I336" i="3"/>
  <c r="J336" i="3"/>
  <c r="J335" i="3" s="1"/>
  <c r="J333" i="3" s="1"/>
  <c r="K336" i="3"/>
  <c r="K335" i="3" s="1"/>
  <c r="K333" i="3" s="1"/>
  <c r="L336" i="3"/>
  <c r="M336" i="3"/>
  <c r="N336" i="3"/>
  <c r="O336" i="3"/>
  <c r="P336" i="3"/>
  <c r="Q336" i="3"/>
  <c r="R336" i="3"/>
  <c r="S336" i="3"/>
  <c r="T336" i="3"/>
  <c r="U336" i="3"/>
  <c r="V336" i="3"/>
  <c r="D337" i="3"/>
  <c r="C337" i="3" s="1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D339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C341" i="3"/>
  <c r="L340" i="1" s="1"/>
  <c r="R340" i="1" s="1"/>
  <c r="D342" i="3"/>
  <c r="D343" i="3"/>
  <c r="C343" i="3" s="1"/>
  <c r="L342" i="1" s="1"/>
  <c r="R342" i="1" s="1"/>
  <c r="D344" i="3"/>
  <c r="C344" i="3" s="1"/>
  <c r="L343" i="1" s="1"/>
  <c r="R343" i="1" s="1"/>
  <c r="D345" i="3"/>
  <c r="C345" i="3" s="1"/>
  <c r="L344" i="1" s="1"/>
  <c r="R344" i="1" s="1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D348" i="3"/>
  <c r="C348" i="3" s="1"/>
  <c r="D349" i="3"/>
  <c r="C349" i="3" s="1"/>
  <c r="L348" i="1" s="1"/>
  <c r="R348" i="1" s="1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D351" i="3"/>
  <c r="D352" i="3"/>
  <c r="C352" i="3" s="1"/>
  <c r="L351" i="1" s="1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D354" i="3"/>
  <c r="C355" i="3"/>
  <c r="L354" i="1" s="1"/>
  <c r="R354" i="1" s="1"/>
  <c r="C356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D358" i="3"/>
  <c r="C358" i="3" s="1"/>
  <c r="L357" i="1" s="1"/>
  <c r="D359" i="3"/>
  <c r="C359" i="3" s="1"/>
  <c r="L358" i="1" s="1"/>
  <c r="R358" i="1" s="1"/>
  <c r="D360" i="3"/>
  <c r="C360" i="3" s="1"/>
  <c r="L359" i="1" s="1"/>
  <c r="R359" i="1" s="1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D362" i="3"/>
  <c r="C362" i="3" s="1"/>
  <c r="C361" i="3" s="1"/>
  <c r="E365" i="3"/>
  <c r="F365" i="3"/>
  <c r="G365" i="3"/>
  <c r="H365" i="3"/>
  <c r="I365" i="3"/>
  <c r="J365" i="3"/>
  <c r="K365" i="3"/>
  <c r="L365" i="3"/>
  <c r="M365" i="3"/>
  <c r="O365" i="3"/>
  <c r="P365" i="3"/>
  <c r="Q365" i="3"/>
  <c r="R365" i="3"/>
  <c r="S365" i="3"/>
  <c r="V365" i="3"/>
  <c r="D366" i="3"/>
  <c r="C366" i="3" s="1"/>
  <c r="L365" i="1" s="1"/>
  <c r="R365" i="1" s="1"/>
  <c r="D367" i="3"/>
  <c r="D368" i="3"/>
  <c r="C368" i="3" s="1"/>
  <c r="L367" i="1" s="1"/>
  <c r="R367" i="1" s="1"/>
  <c r="D369" i="3"/>
  <c r="C369" i="3" s="1"/>
  <c r="L368" i="1" s="1"/>
  <c r="R368" i="1" s="1"/>
  <c r="E370" i="3"/>
  <c r="F370" i="3"/>
  <c r="G370" i="3"/>
  <c r="H370" i="3"/>
  <c r="I370" i="3"/>
  <c r="J370" i="3"/>
  <c r="K370" i="3"/>
  <c r="L370" i="3"/>
  <c r="M370" i="3"/>
  <c r="N370" i="3"/>
  <c r="N369" i="3" s="1"/>
  <c r="N365" i="3" s="1"/>
  <c r="O370" i="3"/>
  <c r="P370" i="3"/>
  <c r="Q370" i="3"/>
  <c r="R370" i="3"/>
  <c r="S370" i="3"/>
  <c r="T370" i="3"/>
  <c r="T369" i="3" s="1"/>
  <c r="T365" i="3" s="1"/>
  <c r="U370" i="3"/>
  <c r="U369" i="3" s="1"/>
  <c r="U365" i="3" s="1"/>
  <c r="V370" i="3"/>
  <c r="D371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D373" i="3"/>
  <c r="D374" i="3"/>
  <c r="C374" i="3" s="1"/>
  <c r="L373" i="1" s="1"/>
  <c r="R373" i="1" s="1"/>
  <c r="D375" i="3"/>
  <c r="C375" i="3" s="1"/>
  <c r="L374" i="1" s="1"/>
  <c r="R374" i="1" s="1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D378" i="3"/>
  <c r="C378" i="3" s="1"/>
  <c r="L377" i="1" s="1"/>
  <c r="R377" i="1" s="1"/>
  <c r="D379" i="3"/>
  <c r="C379" i="3" s="1"/>
  <c r="L378" i="1" s="1"/>
  <c r="R378" i="1" s="1"/>
  <c r="D380" i="3"/>
  <c r="C380" i="3" s="1"/>
  <c r="L379" i="1" s="1"/>
  <c r="R379" i="1" s="1"/>
  <c r="D381" i="3"/>
  <c r="D382" i="3"/>
  <c r="C382" i="3" s="1"/>
  <c r="L381" i="1" s="1"/>
  <c r="R381" i="1" s="1"/>
  <c r="D383" i="3"/>
  <c r="C383" i="3" s="1"/>
  <c r="L382" i="1" s="1"/>
  <c r="R382" i="1" s="1"/>
  <c r="D384" i="3"/>
  <c r="C384" i="3" s="1"/>
  <c r="L383" i="1" s="1"/>
  <c r="R383" i="1" s="1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D386" i="3"/>
  <c r="C386" i="3" s="1"/>
  <c r="L385" i="1" s="1"/>
  <c r="D387" i="3"/>
  <c r="C387" i="3" s="1"/>
  <c r="L386" i="1" s="1"/>
  <c r="R386" i="1" s="1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D389" i="3"/>
  <c r="C389" i="3" s="1"/>
  <c r="D390" i="3"/>
  <c r="C390" i="3" s="1"/>
  <c r="L389" i="1" s="1"/>
  <c r="R389" i="1" s="1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D392" i="3"/>
  <c r="C392" i="3" s="1"/>
  <c r="C391" i="3" s="1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D394" i="3"/>
  <c r="C394" i="3" s="1"/>
  <c r="L393" i="1" s="1"/>
  <c r="R393" i="1" s="1"/>
  <c r="D395" i="3"/>
  <c r="C395" i="3" s="1"/>
  <c r="L394" i="1" s="1"/>
  <c r="R394" i="1" s="1"/>
  <c r="D396" i="3"/>
  <c r="C396" i="3" s="1"/>
  <c r="L395" i="1" s="1"/>
  <c r="R395" i="1" s="1"/>
  <c r="D397" i="3"/>
  <c r="C397" i="3" s="1"/>
  <c r="L396" i="1" s="1"/>
  <c r="R396" i="1" s="1"/>
  <c r="D398" i="3"/>
  <c r="C398" i="3" s="1"/>
  <c r="L397" i="1" s="1"/>
  <c r="R397" i="1" s="1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400" i="3"/>
  <c r="X400" i="3"/>
  <c r="E407" i="3"/>
  <c r="E406" i="3" s="1"/>
  <c r="F407" i="3"/>
  <c r="F406" i="3" s="1"/>
  <c r="G407" i="3"/>
  <c r="G406" i="3" s="1"/>
  <c r="H407" i="3"/>
  <c r="H406" i="3" s="1"/>
  <c r="I407" i="3"/>
  <c r="I406" i="3" s="1"/>
  <c r="J407" i="3"/>
  <c r="J406" i="3" s="1"/>
  <c r="K407" i="3"/>
  <c r="K406" i="3" s="1"/>
  <c r="L407" i="3"/>
  <c r="L406" i="3" s="1"/>
  <c r="M407" i="3"/>
  <c r="M406" i="3" s="1"/>
  <c r="N407" i="3"/>
  <c r="N406" i="3" s="1"/>
  <c r="O407" i="3"/>
  <c r="O406" i="3" s="1"/>
  <c r="P407" i="3"/>
  <c r="P406" i="3" s="1"/>
  <c r="Q407" i="3"/>
  <c r="Q406" i="3" s="1"/>
  <c r="R407" i="3"/>
  <c r="R406" i="3" s="1"/>
  <c r="S407" i="3"/>
  <c r="S406" i="3" s="1"/>
  <c r="T407" i="3"/>
  <c r="T406" i="3" s="1"/>
  <c r="U407" i="3"/>
  <c r="U406" i="3" s="1"/>
  <c r="V407" i="3"/>
  <c r="V406" i="3" s="1"/>
  <c r="D408" i="3"/>
  <c r="C408" i="3" s="1"/>
  <c r="L407" i="1" s="1"/>
  <c r="R407" i="1" s="1"/>
  <c r="D409" i="3"/>
  <c r="C409" i="3" s="1"/>
  <c r="L408" i="1" s="1"/>
  <c r="R408" i="1" s="1"/>
  <c r="D410" i="3"/>
  <c r="C410" i="3" s="1"/>
  <c r="L409" i="1" s="1"/>
  <c r="R409" i="1" s="1"/>
  <c r="D411" i="3"/>
  <c r="C411" i="3" s="1"/>
  <c r="L410" i="1" s="1"/>
  <c r="R410" i="1" s="1"/>
  <c r="D412" i="3"/>
  <c r="C412" i="3" s="1"/>
  <c r="L411" i="1" s="1"/>
  <c r="R411" i="1" s="1"/>
  <c r="D413" i="3"/>
  <c r="C413" i="3" s="1"/>
  <c r="L412" i="1" s="1"/>
  <c r="R412" i="1" s="1"/>
  <c r="E416" i="3"/>
  <c r="E414" i="3" s="1"/>
  <c r="F416" i="3"/>
  <c r="F414" i="3" s="1"/>
  <c r="G416" i="3"/>
  <c r="G414" i="3" s="1"/>
  <c r="H416" i="3"/>
  <c r="H414" i="3" s="1"/>
  <c r="I416" i="3"/>
  <c r="I414" i="3" s="1"/>
  <c r="J416" i="3"/>
  <c r="J414" i="3" s="1"/>
  <c r="K416" i="3"/>
  <c r="K414" i="3" s="1"/>
  <c r="L416" i="3"/>
  <c r="L414" i="3" s="1"/>
  <c r="M416" i="3"/>
  <c r="M414" i="3" s="1"/>
  <c r="N416" i="3"/>
  <c r="N414" i="3" s="1"/>
  <c r="O416" i="3"/>
  <c r="O414" i="3" s="1"/>
  <c r="P416" i="3"/>
  <c r="P414" i="3" s="1"/>
  <c r="Q416" i="3"/>
  <c r="Q414" i="3" s="1"/>
  <c r="R416" i="3"/>
  <c r="R414" i="3" s="1"/>
  <c r="S416" i="3"/>
  <c r="S414" i="3" s="1"/>
  <c r="T416" i="3"/>
  <c r="T414" i="3" s="1"/>
  <c r="U416" i="3"/>
  <c r="U414" i="3" s="1"/>
  <c r="V416" i="3"/>
  <c r="V414" i="3" s="1"/>
  <c r="D417" i="3"/>
  <c r="C417" i="3" s="1"/>
  <c r="L416" i="1" s="1"/>
  <c r="R416" i="1" s="1"/>
  <c r="D418" i="3"/>
  <c r="C418" i="3" s="1"/>
  <c r="L417" i="1" s="1"/>
  <c r="R417" i="1" s="1"/>
  <c r="D419" i="3"/>
  <c r="C419" i="3" s="1"/>
  <c r="L418" i="1" s="1"/>
  <c r="R418" i="1" s="1"/>
  <c r="D420" i="3"/>
  <c r="C420" i="3" s="1"/>
  <c r="L419" i="1" s="1"/>
  <c r="R419" i="1" s="1"/>
  <c r="D421" i="3"/>
  <c r="C421" i="3" s="1"/>
  <c r="L420" i="1" s="1"/>
  <c r="R420" i="1" s="1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D424" i="3"/>
  <c r="C424" i="3" s="1"/>
  <c r="D425" i="3"/>
  <c r="C425" i="3" s="1"/>
  <c r="L424" i="1" s="1"/>
  <c r="R424" i="1" s="1"/>
  <c r="D426" i="3"/>
  <c r="C426" i="3" s="1"/>
  <c r="L425" i="1" s="1"/>
  <c r="R425" i="1" s="1"/>
  <c r="D427" i="3"/>
  <c r="D428" i="3"/>
  <c r="C428" i="3" s="1"/>
  <c r="L427" i="1" s="1"/>
  <c r="R427" i="1" s="1"/>
  <c r="D429" i="3"/>
  <c r="C429" i="3" s="1"/>
  <c r="L428" i="1" s="1"/>
  <c r="R428" i="1" s="1"/>
  <c r="D430" i="3"/>
  <c r="C430" i="3" s="1"/>
  <c r="L429" i="1" s="1"/>
  <c r="R429" i="1" s="1"/>
  <c r="D431" i="3"/>
  <c r="C431" i="3" s="1"/>
  <c r="L430" i="1" s="1"/>
  <c r="R430" i="1" s="1"/>
  <c r="D432" i="3"/>
  <c r="C432" i="3" s="1"/>
  <c r="L431" i="1" s="1"/>
  <c r="R431" i="1" s="1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D434" i="3"/>
  <c r="C434" i="3" s="1"/>
  <c r="L433" i="1" s="1"/>
  <c r="R433" i="1" s="1"/>
  <c r="S433" i="1" s="1"/>
  <c r="D435" i="3"/>
  <c r="C435" i="3" s="1"/>
  <c r="L434" i="1" s="1"/>
  <c r="R434" i="1" s="1"/>
  <c r="D436" i="3"/>
  <c r="C436" i="3" s="1"/>
  <c r="L435" i="1" s="1"/>
  <c r="R435" i="1" s="1"/>
  <c r="D437" i="3"/>
  <c r="C437" i="3" s="1"/>
  <c r="L436" i="1" s="1"/>
  <c r="R436" i="1" s="1"/>
  <c r="D438" i="3"/>
  <c r="C438" i="3" s="1"/>
  <c r="L437" i="1" s="1"/>
  <c r="R437" i="1" s="1"/>
  <c r="D439" i="3"/>
  <c r="C439" i="3" s="1"/>
  <c r="L438" i="1" s="1"/>
  <c r="R438" i="1" s="1"/>
  <c r="D440" i="3"/>
  <c r="C440" i="3" s="1"/>
  <c r="L439" i="1" s="1"/>
  <c r="R439" i="1" s="1"/>
  <c r="D441" i="3"/>
  <c r="C441" i="3" s="1"/>
  <c r="L440" i="1" s="1"/>
  <c r="R440" i="1" s="1"/>
  <c r="S440" i="1" s="1"/>
  <c r="D442" i="3"/>
  <c r="C442" i="3" s="1"/>
  <c r="L441" i="1" s="1"/>
  <c r="R441" i="1" s="1"/>
  <c r="D443" i="3"/>
  <c r="C443" i="3" s="1"/>
  <c r="D444" i="3"/>
  <c r="C444" i="3" s="1"/>
  <c r="L443" i="1" s="1"/>
  <c r="R443" i="1" s="1"/>
  <c r="D445" i="3"/>
  <c r="C445" i="3" s="1"/>
  <c r="L444" i="1" s="1"/>
  <c r="R444" i="1" s="1"/>
  <c r="D446" i="3"/>
  <c r="C446" i="3" s="1"/>
  <c r="L445" i="1" s="1"/>
  <c r="R445" i="1" s="1"/>
  <c r="D447" i="3"/>
  <c r="C447" i="3" s="1"/>
  <c r="L446" i="1" s="1"/>
  <c r="R446" i="1" s="1"/>
  <c r="D448" i="3"/>
  <c r="C448" i="3" s="1"/>
  <c r="L447" i="1" s="1"/>
  <c r="R447" i="1" s="1"/>
  <c r="D449" i="3"/>
  <c r="C449" i="3" s="1"/>
  <c r="L448" i="1" s="1"/>
  <c r="R448" i="1" s="1"/>
  <c r="D450" i="3"/>
  <c r="C450" i="3" s="1"/>
  <c r="L449" i="1" s="1"/>
  <c r="R449" i="1" s="1"/>
  <c r="D451" i="3"/>
  <c r="C451" i="3" s="1"/>
  <c r="L450" i="1" s="1"/>
  <c r="R450" i="1" s="1"/>
  <c r="D452" i="3"/>
  <c r="C452" i="3" s="1"/>
  <c r="L451" i="1" s="1"/>
  <c r="R451" i="1" s="1"/>
  <c r="D453" i="3"/>
  <c r="C453" i="3" s="1"/>
  <c r="L452" i="1" s="1"/>
  <c r="R452" i="1" s="1"/>
  <c r="D454" i="3"/>
  <c r="C454" i="3" s="1"/>
  <c r="L453" i="1" s="1"/>
  <c r="R453" i="1" s="1"/>
  <c r="D455" i="3"/>
  <c r="C455" i="3" s="1"/>
  <c r="L454" i="1" s="1"/>
  <c r="R454" i="1" s="1"/>
  <c r="D456" i="3"/>
  <c r="C456" i="3" s="1"/>
  <c r="L455" i="1" s="1"/>
  <c r="R455" i="1" s="1"/>
  <c r="D457" i="3"/>
  <c r="C457" i="3" s="1"/>
  <c r="L456" i="1" s="1"/>
  <c r="R456" i="1" s="1"/>
  <c r="D458" i="3"/>
  <c r="C458" i="3" s="1"/>
  <c r="L457" i="1" s="1"/>
  <c r="D459" i="3"/>
  <c r="C459" i="3" s="1"/>
  <c r="L458" i="1" s="1"/>
  <c r="R458" i="1" s="1"/>
  <c r="D460" i="3"/>
  <c r="C460" i="3" s="1"/>
  <c r="L459" i="1" s="1"/>
  <c r="R459" i="1" s="1"/>
  <c r="D461" i="3"/>
  <c r="C461" i="3" s="1"/>
  <c r="L460" i="1" s="1"/>
  <c r="R460" i="1" s="1"/>
  <c r="D462" i="3"/>
  <c r="C462" i="3" s="1"/>
  <c r="D463" i="3"/>
  <c r="C463" i="3" s="1"/>
  <c r="L462" i="1" s="1"/>
  <c r="R462" i="1" s="1"/>
  <c r="D464" i="3"/>
  <c r="C464" i="3" s="1"/>
  <c r="L463" i="1" s="1"/>
  <c r="R463" i="1" s="1"/>
  <c r="D465" i="3"/>
  <c r="C465" i="3" s="1"/>
  <c r="L464" i="1" s="1"/>
  <c r="R464" i="1" s="1"/>
  <c r="D466" i="3"/>
  <c r="C466" i="3" s="1"/>
  <c r="L465" i="1" s="1"/>
  <c r="R465" i="1" s="1"/>
  <c r="D467" i="3"/>
  <c r="C467" i="3" s="1"/>
  <c r="L466" i="1" s="1"/>
  <c r="R466" i="1" s="1"/>
  <c r="D468" i="3"/>
  <c r="C468" i="3" s="1"/>
  <c r="L467" i="1" s="1"/>
  <c r="R467" i="1" s="1"/>
  <c r="D469" i="3"/>
  <c r="C469" i="3" s="1"/>
  <c r="L468" i="1" s="1"/>
  <c r="R468" i="1" s="1"/>
  <c r="D470" i="3"/>
  <c r="C470" i="3" s="1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D472" i="3"/>
  <c r="C472" i="3" s="1"/>
  <c r="L471" i="1" s="1"/>
  <c r="R471" i="1" s="1"/>
  <c r="S471" i="1" s="1"/>
  <c r="D473" i="3"/>
  <c r="D474" i="3"/>
  <c r="C474" i="3" s="1"/>
  <c r="L473" i="1" s="1"/>
  <c r="R473" i="1" s="1"/>
  <c r="S473" i="1" s="1"/>
  <c r="D475" i="3"/>
  <c r="C475" i="3" s="1"/>
  <c r="L474" i="1" s="1"/>
  <c r="R474" i="1" s="1"/>
  <c r="S474" i="1" s="1"/>
  <c r="D476" i="3"/>
  <c r="C476" i="3" s="1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D478" i="3"/>
  <c r="C478" i="3" s="1"/>
  <c r="L477" i="1" s="1"/>
  <c r="R477" i="1" s="1"/>
  <c r="D479" i="3"/>
  <c r="C479" i="3" s="1"/>
  <c r="L478" i="1" s="1"/>
  <c r="D480" i="3"/>
  <c r="C480" i="3" s="1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D482" i="3"/>
  <c r="C482" i="3" s="1"/>
  <c r="L481" i="1" s="1"/>
  <c r="R481" i="1" s="1"/>
  <c r="D483" i="3"/>
  <c r="C483" i="3" s="1"/>
  <c r="L482" i="1" s="1"/>
  <c r="R482" i="1" s="1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D485" i="3"/>
  <c r="D484" i="3" s="1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D487" i="3"/>
  <c r="C487" i="3" s="1"/>
  <c r="L486" i="1" s="1"/>
  <c r="R486" i="1" s="1"/>
  <c r="S486" i="1" s="1"/>
  <c r="D488" i="3"/>
  <c r="C488" i="3" s="1"/>
  <c r="L487" i="1" s="1"/>
  <c r="R487" i="1" s="1"/>
  <c r="S487" i="1" s="1"/>
  <c r="D489" i="3"/>
  <c r="C489" i="3" s="1"/>
  <c r="D490" i="3"/>
  <c r="C490" i="3" s="1"/>
  <c r="L489" i="1" s="1"/>
  <c r="R489" i="1" s="1"/>
  <c r="S489" i="1" s="1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C492" i="3"/>
  <c r="L491" i="1" s="1"/>
  <c r="R491" i="1" s="1"/>
  <c r="C493" i="3"/>
  <c r="L492" i="1" s="1"/>
  <c r="R492" i="1" s="1"/>
  <c r="D494" i="3"/>
  <c r="C494" i="3" s="1"/>
  <c r="D495" i="3"/>
  <c r="C495" i="3" s="1"/>
  <c r="L494" i="1" s="1"/>
  <c r="R494" i="1" s="1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D497" i="3"/>
  <c r="C497" i="3" s="1"/>
  <c r="L496" i="1" s="1"/>
  <c r="R496" i="1" s="1"/>
  <c r="D498" i="3"/>
  <c r="C498" i="3" s="1"/>
  <c r="L497" i="1" s="1"/>
  <c r="D499" i="3"/>
  <c r="C499" i="3" s="1"/>
  <c r="L498" i="1" s="1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D501" i="3"/>
  <c r="C501" i="3" s="1"/>
  <c r="D502" i="3"/>
  <c r="D503" i="3"/>
  <c r="C503" i="3" s="1"/>
  <c r="L502" i="1" s="1"/>
  <c r="R502" i="1" s="1"/>
  <c r="D504" i="3"/>
  <c r="C504" i="3" s="1"/>
  <c r="L503" i="1" s="1"/>
  <c r="R503" i="1" s="1"/>
  <c r="D505" i="3"/>
  <c r="C505" i="3" s="1"/>
  <c r="L504" i="1" s="1"/>
  <c r="R504" i="1" s="1"/>
  <c r="D506" i="3"/>
  <c r="C506" i="3" s="1"/>
  <c r="L505" i="1" s="1"/>
  <c r="R505" i="1" s="1"/>
  <c r="D507" i="3"/>
  <c r="C507" i="3" s="1"/>
  <c r="L506" i="1" s="1"/>
  <c r="R506" i="1" s="1"/>
  <c r="D508" i="3"/>
  <c r="C508" i="3" s="1"/>
  <c r="L507" i="1" s="1"/>
  <c r="R507" i="1" s="1"/>
  <c r="D509" i="3"/>
  <c r="C509" i="3" s="1"/>
  <c r="L508" i="1" s="1"/>
  <c r="R508" i="1" s="1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C512" i="3"/>
  <c r="L511" i="1" s="1"/>
  <c r="D512" i="3"/>
  <c r="C513" i="3"/>
  <c r="L512" i="1" s="1"/>
  <c r="D513" i="3"/>
  <c r="D514" i="3"/>
  <c r="C514" i="3" s="1"/>
  <c r="L513" i="1" s="1"/>
  <c r="D515" i="3"/>
  <c r="C515" i="3" s="1"/>
  <c r="L514" i="1" s="1"/>
  <c r="O514" i="1" s="1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D517" i="3"/>
  <c r="C517" i="3" s="1"/>
  <c r="L516" i="1" s="1"/>
  <c r="R516" i="1" s="1"/>
  <c r="D518" i="3"/>
  <c r="C518" i="3" s="1"/>
  <c r="L517" i="1" s="1"/>
  <c r="R517" i="1" s="1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D521" i="3"/>
  <c r="D520" i="3" s="1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D524" i="3"/>
  <c r="D523" i="3" s="1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D526" i="3"/>
  <c r="C526" i="3" s="1"/>
  <c r="D527" i="3"/>
  <c r="C527" i="3" s="1"/>
  <c r="L526" i="1" s="1"/>
  <c r="R526" i="1" s="1"/>
  <c r="C528" i="3"/>
  <c r="L527" i="1" s="1"/>
  <c r="R527" i="1" s="1"/>
  <c r="S527" i="1" s="1"/>
  <c r="D529" i="3"/>
  <c r="C529" i="3" s="1"/>
  <c r="L528" i="1" s="1"/>
  <c r="R528" i="1" s="1"/>
  <c r="S528" i="1" s="1"/>
  <c r="D530" i="3"/>
  <c r="C530" i="3" s="1"/>
  <c r="D531" i="3"/>
  <c r="C531" i="3" s="1"/>
  <c r="L530" i="1" s="1"/>
  <c r="R530" i="1" s="1"/>
  <c r="D532" i="3"/>
  <c r="D533" i="3"/>
  <c r="C533" i="3" s="1"/>
  <c r="L532" i="1" s="1"/>
  <c r="R532" i="1" s="1"/>
  <c r="D534" i="3"/>
  <c r="C534" i="3" s="1"/>
  <c r="L533" i="1" s="1"/>
  <c r="R533" i="1" s="1"/>
  <c r="D535" i="3"/>
  <c r="C535" i="3" s="1"/>
  <c r="L534" i="1" s="1"/>
  <c r="R534" i="1" s="1"/>
  <c r="D536" i="3"/>
  <c r="C536" i="3" s="1"/>
  <c r="L535" i="1" s="1"/>
  <c r="R535" i="1" s="1"/>
  <c r="S535" i="1" s="1"/>
  <c r="D537" i="3"/>
  <c r="C537" i="3" s="1"/>
  <c r="D538" i="3"/>
  <c r="C538" i="3" s="1"/>
  <c r="L537" i="1" s="1"/>
  <c r="R537" i="1" s="1"/>
  <c r="D539" i="3"/>
  <c r="C539" i="3" s="1"/>
  <c r="L538" i="1" s="1"/>
  <c r="R538" i="1" s="1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R540" i="3"/>
  <c r="S540" i="3"/>
  <c r="T540" i="3"/>
  <c r="U540" i="3"/>
  <c r="V540" i="3"/>
  <c r="D541" i="3"/>
  <c r="C541" i="3" s="1"/>
  <c r="L540" i="1" s="1"/>
  <c r="R540" i="1" s="1"/>
  <c r="D542" i="3"/>
  <c r="C542" i="3" s="1"/>
  <c r="L541" i="1" s="1"/>
  <c r="R541" i="1" s="1"/>
  <c r="D543" i="3"/>
  <c r="C543" i="3" s="1"/>
  <c r="L542" i="1" s="1"/>
  <c r="R542" i="1" s="1"/>
  <c r="D544" i="3"/>
  <c r="C544" i="3" s="1"/>
  <c r="L543" i="1" s="1"/>
  <c r="R543" i="1" s="1"/>
  <c r="D545" i="3"/>
  <c r="C545" i="3" s="1"/>
  <c r="L544" i="1" s="1"/>
  <c r="R544" i="1" s="1"/>
  <c r="D546" i="3"/>
  <c r="C546" i="3" s="1"/>
  <c r="L545" i="1" s="1"/>
  <c r="R545" i="1" s="1"/>
  <c r="D547" i="3"/>
  <c r="C547" i="3" s="1"/>
  <c r="L546" i="1" s="1"/>
  <c r="R546" i="1" s="1"/>
  <c r="D548" i="3"/>
  <c r="C548" i="3" s="1"/>
  <c r="L547" i="1" s="1"/>
  <c r="R547" i="1" s="1"/>
  <c r="D549" i="3"/>
  <c r="C549" i="3" s="1"/>
  <c r="L548" i="1" s="1"/>
  <c r="R548" i="1" s="1"/>
  <c r="D550" i="3"/>
  <c r="C550" i="3" s="1"/>
  <c r="L549" i="1" s="1"/>
  <c r="R549" i="1" s="1"/>
  <c r="D551" i="3"/>
  <c r="C551" i="3" s="1"/>
  <c r="L550" i="1" s="1"/>
  <c r="R550" i="1" s="1"/>
  <c r="D552" i="3"/>
  <c r="C552" i="3" s="1"/>
  <c r="L551" i="1" s="1"/>
  <c r="R551" i="1" s="1"/>
  <c r="D553" i="3"/>
  <c r="C553" i="3" s="1"/>
  <c r="L552" i="1" s="1"/>
  <c r="R552" i="1" s="1"/>
  <c r="D554" i="3"/>
  <c r="C554" i="3" s="1"/>
  <c r="L553" i="1" s="1"/>
  <c r="R553" i="1" s="1"/>
  <c r="D555" i="3"/>
  <c r="C555" i="3" s="1"/>
  <c r="L554" i="1" s="1"/>
  <c r="R554" i="1" s="1"/>
  <c r="D556" i="3"/>
  <c r="C556" i="3" s="1"/>
  <c r="L555" i="1" s="1"/>
  <c r="R555" i="1" s="1"/>
  <c r="D557" i="3"/>
  <c r="C557" i="3" s="1"/>
  <c r="L556" i="1" s="1"/>
  <c r="R556" i="1" s="1"/>
  <c r="D558" i="3"/>
  <c r="C558" i="3" s="1"/>
  <c r="L557" i="1" s="1"/>
  <c r="R557" i="1" s="1"/>
  <c r="D559" i="3"/>
  <c r="C559" i="3" s="1"/>
  <c r="L558" i="1" s="1"/>
  <c r="R558" i="1" s="1"/>
  <c r="D560" i="3"/>
  <c r="C560" i="3" s="1"/>
  <c r="L559" i="1" s="1"/>
  <c r="R559" i="1" s="1"/>
  <c r="C561" i="3"/>
  <c r="L560" i="1" s="1"/>
  <c r="R560" i="1" s="1"/>
  <c r="D562" i="3"/>
  <c r="C562" i="3" s="1"/>
  <c r="L561" i="1" s="1"/>
  <c r="R561" i="1" s="1"/>
  <c r="D563" i="3"/>
  <c r="C563" i="3" s="1"/>
  <c r="L562" i="1" s="1"/>
  <c r="R562" i="1" s="1"/>
  <c r="D564" i="3"/>
  <c r="C564" i="3" s="1"/>
  <c r="L563" i="1" s="1"/>
  <c r="R563" i="1" s="1"/>
  <c r="D565" i="3"/>
  <c r="C565" i="3" s="1"/>
  <c r="L564" i="1" s="1"/>
  <c r="R564" i="1" s="1"/>
  <c r="D566" i="3"/>
  <c r="C566" i="3" s="1"/>
  <c r="D567" i="3"/>
  <c r="C567" i="3" s="1"/>
  <c r="L566" i="1" s="1"/>
  <c r="R566" i="1" s="1"/>
  <c r="D568" i="3"/>
  <c r="C568" i="3" s="1"/>
  <c r="L567" i="1" s="1"/>
  <c r="R567" i="1" s="1"/>
  <c r="D569" i="3"/>
  <c r="C569" i="3" s="1"/>
  <c r="L568" i="1" s="1"/>
  <c r="R568" i="1" s="1"/>
  <c r="D570" i="3"/>
  <c r="C570" i="3" s="1"/>
  <c r="L569" i="1" s="1"/>
  <c r="R569" i="1" s="1"/>
  <c r="D571" i="3"/>
  <c r="C571" i="3" s="1"/>
  <c r="L570" i="1" s="1"/>
  <c r="R570" i="1" s="1"/>
  <c r="D572" i="3"/>
  <c r="C572" i="3" s="1"/>
  <c r="L571" i="1" s="1"/>
  <c r="R571" i="1" s="1"/>
  <c r="D573" i="3"/>
  <c r="C573" i="3" s="1"/>
  <c r="L572" i="1" s="1"/>
  <c r="R572" i="1" s="1"/>
  <c r="D574" i="3"/>
  <c r="C574" i="3" s="1"/>
  <c r="L573" i="1" s="1"/>
  <c r="R573" i="1" s="1"/>
  <c r="D575" i="3"/>
  <c r="C575" i="3" s="1"/>
  <c r="L574" i="1" s="1"/>
  <c r="R574" i="1" s="1"/>
  <c r="D576" i="3"/>
  <c r="C576" i="3" s="1"/>
  <c r="L575" i="1" s="1"/>
  <c r="R575" i="1" s="1"/>
  <c r="D577" i="3"/>
  <c r="C577" i="3" s="1"/>
  <c r="L576" i="1" s="1"/>
  <c r="R576" i="1" s="1"/>
  <c r="D578" i="3"/>
  <c r="C578" i="3" s="1"/>
  <c r="L577" i="1" s="1"/>
  <c r="R577" i="1" s="1"/>
  <c r="D579" i="3"/>
  <c r="C579" i="3" s="1"/>
  <c r="L578" i="1" s="1"/>
  <c r="R578" i="1" s="1"/>
  <c r="D580" i="3"/>
  <c r="D581" i="3"/>
  <c r="C581" i="3" s="1"/>
  <c r="L580" i="1" s="1"/>
  <c r="R580" i="1" s="1"/>
  <c r="D582" i="3"/>
  <c r="C582" i="3" s="1"/>
  <c r="L581" i="1" s="1"/>
  <c r="R581" i="1" s="1"/>
  <c r="D583" i="3"/>
  <c r="C583" i="3" s="1"/>
  <c r="L582" i="1" s="1"/>
  <c r="R582" i="1" s="1"/>
  <c r="D584" i="3"/>
  <c r="C584" i="3" s="1"/>
  <c r="L583" i="1" s="1"/>
  <c r="R583" i="1" s="1"/>
  <c r="D585" i="3"/>
  <c r="C585" i="3" s="1"/>
  <c r="L584" i="1" s="1"/>
  <c r="R584" i="1" s="1"/>
  <c r="D586" i="3"/>
  <c r="C586" i="3" s="1"/>
  <c r="L585" i="1" s="1"/>
  <c r="R585" i="1" s="1"/>
  <c r="D587" i="3"/>
  <c r="C587" i="3" s="1"/>
  <c r="L586" i="1" s="1"/>
  <c r="R586" i="1" s="1"/>
  <c r="D588" i="3"/>
  <c r="C588" i="3" s="1"/>
  <c r="L587" i="1" s="1"/>
  <c r="R587" i="1" s="1"/>
  <c r="D589" i="3"/>
  <c r="C589" i="3" s="1"/>
  <c r="L588" i="1" s="1"/>
  <c r="R588" i="1" s="1"/>
  <c r="D590" i="3"/>
  <c r="C590" i="3" s="1"/>
  <c r="D591" i="3"/>
  <c r="C591" i="3" s="1"/>
  <c r="L590" i="1" s="1"/>
  <c r="R590" i="1" s="1"/>
  <c r="D592" i="3"/>
  <c r="C592" i="3" s="1"/>
  <c r="L591" i="1" s="1"/>
  <c r="R591" i="1" s="1"/>
  <c r="D593" i="3"/>
  <c r="C593" i="3" s="1"/>
  <c r="L592" i="1" s="1"/>
  <c r="R592" i="1" s="1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R594" i="3"/>
  <c r="S594" i="3"/>
  <c r="T594" i="3"/>
  <c r="U594" i="3"/>
  <c r="V594" i="3"/>
  <c r="D595" i="3"/>
  <c r="C595" i="3" s="1"/>
  <c r="L594" i="1" s="1"/>
  <c r="R594" i="1" s="1"/>
  <c r="D596" i="3"/>
  <c r="C596" i="3" s="1"/>
  <c r="L595" i="1" s="1"/>
  <c r="R595" i="1" s="1"/>
  <c r="D597" i="3"/>
  <c r="C597" i="3" s="1"/>
  <c r="L596" i="1" s="1"/>
  <c r="R596" i="1" s="1"/>
  <c r="D598" i="3"/>
  <c r="C598" i="3" s="1"/>
  <c r="L597" i="1" s="1"/>
  <c r="R597" i="1" s="1"/>
  <c r="D599" i="3"/>
  <c r="C599" i="3" s="1"/>
  <c r="L598" i="1" s="1"/>
  <c r="R598" i="1" s="1"/>
  <c r="D600" i="3"/>
  <c r="C600" i="3" s="1"/>
  <c r="L599" i="1" s="1"/>
  <c r="R599" i="1" s="1"/>
  <c r="D601" i="3"/>
  <c r="C601" i="3" s="1"/>
  <c r="L600" i="1" s="1"/>
  <c r="R600" i="1" s="1"/>
  <c r="D602" i="3"/>
  <c r="C602" i="3" s="1"/>
  <c r="L601" i="1" s="1"/>
  <c r="R601" i="1" s="1"/>
  <c r="D603" i="3"/>
  <c r="C603" i="3" s="1"/>
  <c r="L602" i="1" s="1"/>
  <c r="R602" i="1" s="1"/>
  <c r="D604" i="3"/>
  <c r="C604" i="3" s="1"/>
  <c r="L603" i="1" s="1"/>
  <c r="R603" i="1" s="1"/>
  <c r="D605" i="3"/>
  <c r="C605" i="3" s="1"/>
  <c r="L604" i="1" s="1"/>
  <c r="R604" i="1" s="1"/>
  <c r="D606" i="3"/>
  <c r="C606" i="3" s="1"/>
  <c r="L605" i="1" s="1"/>
  <c r="R605" i="1" s="1"/>
  <c r="D607" i="3"/>
  <c r="C607" i="3" s="1"/>
  <c r="L606" i="1" s="1"/>
  <c r="R606" i="1" s="1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R608" i="3"/>
  <c r="S608" i="3"/>
  <c r="T608" i="3"/>
  <c r="U608" i="3"/>
  <c r="V608" i="3"/>
  <c r="D609" i="3"/>
  <c r="C609" i="3" s="1"/>
  <c r="L608" i="1" s="1"/>
  <c r="R608" i="1" s="1"/>
  <c r="S608" i="1" s="1"/>
  <c r="D610" i="3"/>
  <c r="C610" i="3" s="1"/>
  <c r="L609" i="1" s="1"/>
  <c r="R609" i="1" s="1"/>
  <c r="S609" i="1" s="1"/>
  <c r="D611" i="3"/>
  <c r="C611" i="3" s="1"/>
  <c r="L610" i="1" s="1"/>
  <c r="R610" i="1" s="1"/>
  <c r="S610" i="1" s="1"/>
  <c r="D612" i="3"/>
  <c r="C612" i="3" s="1"/>
  <c r="L611" i="1" s="1"/>
  <c r="R611" i="1" s="1"/>
  <c r="S611" i="1" s="1"/>
  <c r="D613" i="3"/>
  <c r="C613" i="3" s="1"/>
  <c r="L612" i="1" s="1"/>
  <c r="R612" i="1" s="1"/>
  <c r="S612" i="1" s="1"/>
  <c r="D614" i="3"/>
  <c r="C614" i="3" s="1"/>
  <c r="L613" i="1" s="1"/>
  <c r="R613" i="1" s="1"/>
  <c r="S613" i="1" s="1"/>
  <c r="D615" i="3"/>
  <c r="C615" i="3" s="1"/>
  <c r="L614" i="1" s="1"/>
  <c r="R614" i="1" s="1"/>
  <c r="S614" i="1" s="1"/>
  <c r="D616" i="3"/>
  <c r="C616" i="3" s="1"/>
  <c r="L615" i="1" s="1"/>
  <c r="R615" i="1" s="1"/>
  <c r="S615" i="1" s="1"/>
  <c r="D617" i="3"/>
  <c r="C617" i="3" s="1"/>
  <c r="L616" i="1" s="1"/>
  <c r="D618" i="3"/>
  <c r="C618" i="3" s="1"/>
  <c r="L617" i="1" s="1"/>
  <c r="R617" i="1" s="1"/>
  <c r="S617" i="1" s="1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D621" i="3"/>
  <c r="C621" i="3" s="1"/>
  <c r="L620" i="1" s="1"/>
  <c r="D622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R623" i="3"/>
  <c r="S623" i="3"/>
  <c r="T623" i="3"/>
  <c r="U623" i="3"/>
  <c r="V623" i="3"/>
  <c r="D624" i="3"/>
  <c r="C624" i="3" s="1"/>
  <c r="L623" i="1" s="1"/>
  <c r="R623" i="1" s="1"/>
  <c r="D625" i="3"/>
  <c r="C625" i="3" s="1"/>
  <c r="L624" i="1" s="1"/>
  <c r="R624" i="1" s="1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R626" i="3"/>
  <c r="S626" i="3"/>
  <c r="T626" i="3"/>
  <c r="U626" i="3"/>
  <c r="V626" i="3"/>
  <c r="D627" i="3"/>
  <c r="C627" i="3" s="1"/>
  <c r="L626" i="1" s="1"/>
  <c r="R626" i="1" s="1"/>
  <c r="D628" i="3"/>
  <c r="C628" i="3" s="1"/>
  <c r="D629" i="3"/>
  <c r="C629" i="3" s="1"/>
  <c r="L628" i="1" s="1"/>
  <c r="R628" i="1" s="1"/>
  <c r="E632" i="3"/>
  <c r="F632" i="3"/>
  <c r="G632" i="3"/>
  <c r="H632" i="3"/>
  <c r="I632" i="3"/>
  <c r="L632" i="3"/>
  <c r="M632" i="3"/>
  <c r="N632" i="3"/>
  <c r="O632" i="3"/>
  <c r="P632" i="3"/>
  <c r="Q632" i="3"/>
  <c r="R632" i="3"/>
  <c r="S632" i="3"/>
  <c r="T632" i="3"/>
  <c r="U632" i="3"/>
  <c r="V632" i="3"/>
  <c r="D633" i="3"/>
  <c r="C633" i="3" s="1"/>
  <c r="D634" i="3"/>
  <c r="C634" i="3" s="1"/>
  <c r="L633" i="1" s="1"/>
  <c r="R633" i="1" s="1"/>
  <c r="S633" i="1" s="1"/>
  <c r="E635" i="3"/>
  <c r="F635" i="3"/>
  <c r="G635" i="3"/>
  <c r="H635" i="3"/>
  <c r="I635" i="3"/>
  <c r="J635" i="3"/>
  <c r="J634" i="3" s="1"/>
  <c r="J632" i="3" s="1"/>
  <c r="K635" i="3"/>
  <c r="K634" i="3" s="1"/>
  <c r="K632" i="3" s="1"/>
  <c r="L635" i="3"/>
  <c r="M635" i="3"/>
  <c r="N635" i="3"/>
  <c r="O635" i="3"/>
  <c r="P635" i="3"/>
  <c r="Q635" i="3"/>
  <c r="R635" i="3"/>
  <c r="S635" i="3"/>
  <c r="T635" i="3"/>
  <c r="U635" i="3"/>
  <c r="V635" i="3"/>
  <c r="D636" i="3"/>
  <c r="C636" i="3" s="1"/>
  <c r="C635" i="3" s="1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R637" i="3"/>
  <c r="S637" i="3"/>
  <c r="T637" i="3"/>
  <c r="U637" i="3"/>
  <c r="V637" i="3"/>
  <c r="D638" i="3"/>
  <c r="C638" i="3" s="1"/>
  <c r="L637" i="1" s="1"/>
  <c r="R637" i="1" s="1"/>
  <c r="D639" i="3"/>
  <c r="C639" i="3" s="1"/>
  <c r="L638" i="1" s="1"/>
  <c r="R638" i="1" s="1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R640" i="3"/>
  <c r="S640" i="3"/>
  <c r="T640" i="3"/>
  <c r="U640" i="3"/>
  <c r="V640" i="3"/>
  <c r="C641" i="3"/>
  <c r="L640" i="1" s="1"/>
  <c r="R640" i="1" s="1"/>
  <c r="D642" i="3"/>
  <c r="C642" i="3" s="1"/>
  <c r="L641" i="1" s="1"/>
  <c r="D643" i="3"/>
  <c r="C643" i="3" s="1"/>
  <c r="L642" i="1" s="1"/>
  <c r="R642" i="1" s="1"/>
  <c r="D644" i="3"/>
  <c r="C644" i="3" s="1"/>
  <c r="L643" i="1" s="1"/>
  <c r="R643" i="1" s="1"/>
  <c r="D645" i="3"/>
  <c r="C645" i="3" s="1"/>
  <c r="L644" i="1" s="1"/>
  <c r="R644" i="1" s="1"/>
  <c r="D646" i="3"/>
  <c r="C646" i="3" s="1"/>
  <c r="L645" i="1" s="1"/>
  <c r="R645" i="1" s="1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D649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R651" i="3"/>
  <c r="S651" i="3"/>
  <c r="T651" i="3"/>
  <c r="U651" i="3"/>
  <c r="V651" i="3"/>
  <c r="D652" i="3"/>
  <c r="C652" i="3" s="1"/>
  <c r="L651" i="1" s="1"/>
  <c r="C653" i="3"/>
  <c r="L652" i="1" s="1"/>
  <c r="R652" i="1" s="1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R654" i="3"/>
  <c r="S654" i="3"/>
  <c r="T654" i="3"/>
  <c r="U654" i="3"/>
  <c r="V654" i="3"/>
  <c r="D655" i="3"/>
  <c r="C655" i="3" s="1"/>
  <c r="L654" i="1" s="1"/>
  <c r="R654" i="1" s="1"/>
  <c r="D656" i="3"/>
  <c r="C656" i="3" s="1"/>
  <c r="L655" i="1" s="1"/>
  <c r="D657" i="3"/>
  <c r="C657" i="3" s="1"/>
  <c r="L656" i="1" s="1"/>
  <c r="R656" i="1" s="1"/>
  <c r="D658" i="3"/>
  <c r="C658" i="3" s="1"/>
  <c r="L657" i="1" s="1"/>
  <c r="R657" i="1" s="1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R659" i="3"/>
  <c r="S659" i="3"/>
  <c r="T659" i="3"/>
  <c r="U659" i="3"/>
  <c r="V659" i="3"/>
  <c r="D660" i="3"/>
  <c r="C660" i="3" s="1"/>
  <c r="L659" i="1" s="1"/>
  <c r="D661" i="3"/>
  <c r="C661" i="3" s="1"/>
  <c r="L660" i="1" s="1"/>
  <c r="R660" i="1" s="1"/>
  <c r="S660" i="1" s="1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R664" i="3"/>
  <c r="S664" i="3"/>
  <c r="T664" i="3"/>
  <c r="U664" i="3"/>
  <c r="V664" i="3"/>
  <c r="D665" i="3"/>
  <c r="C665" i="3" s="1"/>
  <c r="L664" i="1" s="1"/>
  <c r="R664" i="1" s="1"/>
  <c r="D666" i="3"/>
  <c r="C666" i="3" s="1"/>
  <c r="L665" i="1" s="1"/>
  <c r="R665" i="1" s="1"/>
  <c r="D667" i="3"/>
  <c r="C667" i="3" s="1"/>
  <c r="D668" i="3"/>
  <c r="C668" i="3" s="1"/>
  <c r="L667" i="1" s="1"/>
  <c r="R667" i="1" s="1"/>
  <c r="D669" i="3"/>
  <c r="C669" i="3" s="1"/>
  <c r="L668" i="1" s="1"/>
  <c r="R668" i="1" s="1"/>
  <c r="D670" i="3"/>
  <c r="C670" i="3" s="1"/>
  <c r="L669" i="1" s="1"/>
  <c r="R669" i="1" s="1"/>
  <c r="D671" i="3"/>
  <c r="C671" i="3" s="1"/>
  <c r="L670" i="1" s="1"/>
  <c r="R670" i="1" s="1"/>
  <c r="D672" i="3"/>
  <c r="C672" i="3" s="1"/>
  <c r="L671" i="1" s="1"/>
  <c r="R671" i="1" s="1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R673" i="3"/>
  <c r="S673" i="3"/>
  <c r="T673" i="3"/>
  <c r="U673" i="3"/>
  <c r="V673" i="3"/>
  <c r="D674" i="3"/>
  <c r="D675" i="3"/>
  <c r="C675" i="3" s="1"/>
  <c r="L674" i="1" s="1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D677" i="3"/>
  <c r="C677" i="3" s="1"/>
  <c r="L676" i="1" s="1"/>
  <c r="D678" i="3"/>
  <c r="C678" i="3" s="1"/>
  <c r="L677" i="1" s="1"/>
  <c r="R677" i="1" s="1"/>
  <c r="D679" i="3"/>
  <c r="C679" i="3" s="1"/>
  <c r="L678" i="1" s="1"/>
  <c r="R678" i="1" s="1"/>
  <c r="C680" i="3"/>
  <c r="L679" i="1" s="1"/>
  <c r="R679" i="1" s="1"/>
  <c r="D681" i="3"/>
  <c r="C681" i="3" s="1"/>
  <c r="L680" i="1" s="1"/>
  <c r="R680" i="1" s="1"/>
  <c r="C682" i="3"/>
  <c r="L681" i="1" s="1"/>
  <c r="R681" i="1" s="1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R684" i="3"/>
  <c r="S684" i="3"/>
  <c r="T684" i="3"/>
  <c r="U684" i="3"/>
  <c r="V684" i="3"/>
  <c r="D685" i="3"/>
  <c r="C685" i="3" s="1"/>
  <c r="L684" i="1" s="1"/>
  <c r="D686" i="3"/>
  <c r="C686" i="3" s="1"/>
  <c r="L685" i="1" s="1"/>
  <c r="R685" i="1" s="1"/>
  <c r="S685" i="1" s="1"/>
  <c r="D687" i="3"/>
  <c r="C687" i="3" s="1"/>
  <c r="L686" i="1" s="1"/>
  <c r="R686" i="1" s="1"/>
  <c r="S686" i="1" s="1"/>
  <c r="D688" i="3"/>
  <c r="C688" i="3" s="1"/>
  <c r="L687" i="1" s="1"/>
  <c r="R687" i="1" s="1"/>
  <c r="S687" i="1" s="1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R692" i="3"/>
  <c r="S692" i="3"/>
  <c r="T692" i="3"/>
  <c r="U692" i="3"/>
  <c r="V692" i="3"/>
  <c r="D693" i="3"/>
  <c r="D692" i="3" s="1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R695" i="3"/>
  <c r="S695" i="3"/>
  <c r="T695" i="3"/>
  <c r="U695" i="3"/>
  <c r="V695" i="3"/>
  <c r="W695" i="3"/>
  <c r="X695" i="3"/>
  <c r="D696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D698" i="3"/>
  <c r="C698" i="3" s="1"/>
  <c r="L697" i="1" s="1"/>
  <c r="R697" i="1" s="1"/>
  <c r="D699" i="3"/>
  <c r="C699" i="3" s="1"/>
  <c r="L698" i="1" s="1"/>
  <c r="R698" i="1" s="1"/>
  <c r="D700" i="3"/>
  <c r="C700" i="3" s="1"/>
  <c r="L699" i="1" s="1"/>
  <c r="R699" i="1" s="1"/>
  <c r="D701" i="3"/>
  <c r="C701" i="3" s="1"/>
  <c r="L700" i="1" s="1"/>
  <c r="R700" i="1" s="1"/>
  <c r="D702" i="3"/>
  <c r="C702" i="3" s="1"/>
  <c r="L701" i="1" s="1"/>
  <c r="R701" i="1" s="1"/>
  <c r="D703" i="3"/>
  <c r="C703" i="3" s="1"/>
  <c r="L702" i="1" s="1"/>
  <c r="R702" i="1" s="1"/>
  <c r="D704" i="3"/>
  <c r="C704" i="3" s="1"/>
  <c r="L703" i="1" s="1"/>
  <c r="R703" i="1" s="1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R706" i="3"/>
  <c r="S706" i="3"/>
  <c r="T706" i="3"/>
  <c r="U706" i="3"/>
  <c r="V706" i="3"/>
  <c r="D707" i="3"/>
  <c r="C707" i="3" s="1"/>
  <c r="L706" i="1" s="1"/>
  <c r="R706" i="1" s="1"/>
  <c r="D708" i="3"/>
  <c r="D709" i="3"/>
  <c r="C709" i="3" s="1"/>
  <c r="L708" i="1" s="1"/>
  <c r="R708" i="1" s="1"/>
  <c r="D710" i="3"/>
  <c r="C710" i="3" s="1"/>
  <c r="D711" i="3"/>
  <c r="C711" i="3" s="1"/>
  <c r="L710" i="1" s="1"/>
  <c r="R710" i="1" s="1"/>
  <c r="D712" i="3"/>
  <c r="C712" i="3" s="1"/>
  <c r="L711" i="1" s="1"/>
  <c r="R711" i="1" s="1"/>
  <c r="E716" i="3"/>
  <c r="E715" i="3" s="1"/>
  <c r="F716" i="3"/>
  <c r="F715" i="3" s="1"/>
  <c r="G716" i="3"/>
  <c r="G715" i="3" s="1"/>
  <c r="H716" i="3"/>
  <c r="H715" i="3" s="1"/>
  <c r="I716" i="3"/>
  <c r="I715" i="3" s="1"/>
  <c r="J716" i="3"/>
  <c r="J715" i="3" s="1"/>
  <c r="K716" i="3"/>
  <c r="K715" i="3" s="1"/>
  <c r="L716" i="3"/>
  <c r="L715" i="3" s="1"/>
  <c r="M716" i="3"/>
  <c r="M715" i="3" s="1"/>
  <c r="N716" i="3"/>
  <c r="N715" i="3" s="1"/>
  <c r="O716" i="3"/>
  <c r="O715" i="3" s="1"/>
  <c r="P716" i="3"/>
  <c r="P715" i="3" s="1"/>
  <c r="Q716" i="3"/>
  <c r="Q715" i="3" s="1"/>
  <c r="R716" i="3"/>
  <c r="R715" i="3" s="1"/>
  <c r="S716" i="3"/>
  <c r="S715" i="3" s="1"/>
  <c r="T716" i="3"/>
  <c r="T715" i="3" s="1"/>
  <c r="U716" i="3"/>
  <c r="U715" i="3" s="1"/>
  <c r="V716" i="3"/>
  <c r="V715" i="3" s="1"/>
  <c r="D717" i="3"/>
  <c r="C717" i="3" s="1"/>
  <c r="L716" i="1" s="1"/>
  <c r="R716" i="1" s="1"/>
  <c r="D718" i="3"/>
  <c r="C718" i="3" s="1"/>
  <c r="L717" i="1" s="1"/>
  <c r="D719" i="3"/>
  <c r="C719" i="3" s="1"/>
  <c r="L718" i="1" s="1"/>
  <c r="R718" i="1" s="1"/>
  <c r="D720" i="3"/>
  <c r="C720" i="3" s="1"/>
  <c r="L719" i="1" s="1"/>
  <c r="R719" i="1" s="1"/>
  <c r="E723" i="3"/>
  <c r="E721" i="3" s="1"/>
  <c r="F723" i="3"/>
  <c r="F721" i="3" s="1"/>
  <c r="G723" i="3"/>
  <c r="G721" i="3" s="1"/>
  <c r="H723" i="3"/>
  <c r="H721" i="3" s="1"/>
  <c r="I723" i="3"/>
  <c r="I721" i="3" s="1"/>
  <c r="J723" i="3"/>
  <c r="J721" i="3" s="1"/>
  <c r="K723" i="3"/>
  <c r="K721" i="3" s="1"/>
  <c r="L723" i="3"/>
  <c r="L721" i="3" s="1"/>
  <c r="M723" i="3"/>
  <c r="M721" i="3" s="1"/>
  <c r="N723" i="3"/>
  <c r="N721" i="3" s="1"/>
  <c r="O723" i="3"/>
  <c r="O721" i="3" s="1"/>
  <c r="P723" i="3"/>
  <c r="P721" i="3" s="1"/>
  <c r="Q723" i="3"/>
  <c r="Q721" i="3" s="1"/>
  <c r="R723" i="3"/>
  <c r="R721" i="3" s="1"/>
  <c r="S723" i="3"/>
  <c r="S721" i="3" s="1"/>
  <c r="T723" i="3"/>
  <c r="T721" i="3" s="1"/>
  <c r="U723" i="3"/>
  <c r="U721" i="3" s="1"/>
  <c r="D724" i="3"/>
  <c r="V724" i="3"/>
  <c r="V723" i="3" s="1"/>
  <c r="V721" i="3" s="1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R726" i="3"/>
  <c r="S726" i="3"/>
  <c r="T726" i="3"/>
  <c r="U726" i="3"/>
  <c r="V726" i="3"/>
  <c r="D727" i="3"/>
  <c r="C728" i="3"/>
  <c r="L727" i="1" s="1"/>
  <c r="R727" i="1" s="1"/>
  <c r="C729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R730" i="3"/>
  <c r="S730" i="3"/>
  <c r="T730" i="3"/>
  <c r="U730" i="3"/>
  <c r="V730" i="3"/>
  <c r="D731" i="3"/>
  <c r="D732" i="3"/>
  <c r="C732" i="3" s="1"/>
  <c r="L731" i="1" s="1"/>
  <c r="R731" i="1" s="1"/>
  <c r="D733" i="3"/>
  <c r="C733" i="3" s="1"/>
  <c r="L732" i="1" s="1"/>
  <c r="R732" i="1" s="1"/>
  <c r="D734" i="3"/>
  <c r="C734" i="3" s="1"/>
  <c r="L733" i="1" s="1"/>
  <c r="R733" i="1" s="1"/>
  <c r="D735" i="3"/>
  <c r="C735" i="3" s="1"/>
  <c r="L734" i="1" s="1"/>
  <c r="R734" i="1" s="1"/>
  <c r="D736" i="3"/>
  <c r="C736" i="3" s="1"/>
  <c r="L735" i="1" s="1"/>
  <c r="R735" i="1" s="1"/>
  <c r="D737" i="3"/>
  <c r="C737" i="3" s="1"/>
  <c r="L736" i="1" s="1"/>
  <c r="R736" i="1" s="1"/>
  <c r="D738" i="3"/>
  <c r="C738" i="3" s="1"/>
  <c r="L737" i="1" s="1"/>
  <c r="D739" i="3"/>
  <c r="C739" i="3" s="1"/>
  <c r="L738" i="1" s="1"/>
  <c r="R738" i="1" s="1"/>
  <c r="D740" i="3"/>
  <c r="C740" i="3" s="1"/>
  <c r="L739" i="1" s="1"/>
  <c r="R739" i="1" s="1"/>
  <c r="D741" i="3"/>
  <c r="C741" i="3" s="1"/>
  <c r="L740" i="1" s="1"/>
  <c r="R740" i="1" s="1"/>
  <c r="D742" i="3"/>
  <c r="C742" i="3" s="1"/>
  <c r="L741" i="1" s="1"/>
  <c r="R741" i="1" s="1"/>
  <c r="D743" i="3"/>
  <c r="C743" i="3" s="1"/>
  <c r="L742" i="1" s="1"/>
  <c r="R742" i="1" s="1"/>
  <c r="D744" i="3"/>
  <c r="C744" i="3" s="1"/>
  <c r="L743" i="1" s="1"/>
  <c r="R743" i="1" s="1"/>
  <c r="D745" i="3"/>
  <c r="C745" i="3" s="1"/>
  <c r="L744" i="1" s="1"/>
  <c r="R744" i="1" s="1"/>
  <c r="D746" i="3"/>
  <c r="C746" i="3" s="1"/>
  <c r="L745" i="1" s="1"/>
  <c r="R745" i="1" s="1"/>
  <c r="D747" i="3"/>
  <c r="C747" i="3" s="1"/>
  <c r="L746" i="1" s="1"/>
  <c r="R746" i="1" s="1"/>
  <c r="D748" i="3"/>
  <c r="C748" i="3" s="1"/>
  <c r="L747" i="1" s="1"/>
  <c r="R747" i="1" s="1"/>
  <c r="D749" i="3"/>
  <c r="C749" i="3" s="1"/>
  <c r="L748" i="1" s="1"/>
  <c r="R748" i="1" s="1"/>
  <c r="D750" i="3"/>
  <c r="C750" i="3" s="1"/>
  <c r="L749" i="1" s="1"/>
  <c r="R749" i="1" s="1"/>
  <c r="D751" i="3"/>
  <c r="C751" i="3" s="1"/>
  <c r="L750" i="1" s="1"/>
  <c r="R750" i="1" s="1"/>
  <c r="D752" i="3"/>
  <c r="C752" i="3" s="1"/>
  <c r="L751" i="1" s="1"/>
  <c r="R751" i="1" s="1"/>
  <c r="D753" i="3"/>
  <c r="C753" i="3" s="1"/>
  <c r="L752" i="1" s="1"/>
  <c r="R752" i="1" s="1"/>
  <c r="C754" i="3"/>
  <c r="L753" i="1" s="1"/>
  <c r="R753" i="1" s="1"/>
  <c r="D755" i="3"/>
  <c r="C755" i="3" s="1"/>
  <c r="L754" i="1" s="1"/>
  <c r="R754" i="1" s="1"/>
  <c r="D756" i="3"/>
  <c r="C756" i="3" s="1"/>
  <c r="L755" i="1" s="1"/>
  <c r="R755" i="1" s="1"/>
  <c r="D757" i="3"/>
  <c r="C757" i="3" s="1"/>
  <c r="L756" i="1" s="1"/>
  <c r="R756" i="1" s="1"/>
  <c r="D758" i="3"/>
  <c r="C758" i="3" s="1"/>
  <c r="L757" i="1" s="1"/>
  <c r="R757" i="1" s="1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R759" i="3"/>
  <c r="S759" i="3"/>
  <c r="T759" i="3"/>
  <c r="U759" i="3"/>
  <c r="V759" i="3"/>
  <c r="D760" i="3"/>
  <c r="C760" i="3" s="1"/>
  <c r="L759" i="1" s="1"/>
  <c r="D761" i="3"/>
  <c r="C761" i="3" s="1"/>
  <c r="L760" i="1" s="1"/>
  <c r="R760" i="1" s="1"/>
  <c r="D762" i="3"/>
  <c r="C762" i="3" s="1"/>
  <c r="L761" i="1" s="1"/>
  <c r="R761" i="1" s="1"/>
  <c r="D763" i="3"/>
  <c r="C763" i="3" s="1"/>
  <c r="L762" i="1" s="1"/>
  <c r="R762" i="1" s="1"/>
  <c r="D764" i="3"/>
  <c r="C764" i="3" s="1"/>
  <c r="L763" i="1" s="1"/>
  <c r="R763" i="1" s="1"/>
  <c r="D765" i="3"/>
  <c r="C765" i="3" s="1"/>
  <c r="L764" i="1" s="1"/>
  <c r="R764" i="1" s="1"/>
  <c r="D766" i="3"/>
  <c r="C766" i="3" s="1"/>
  <c r="L765" i="1" s="1"/>
  <c r="R765" i="1" s="1"/>
  <c r="D767" i="3"/>
  <c r="C767" i="3" s="1"/>
  <c r="L766" i="1" s="1"/>
  <c r="R766" i="1" s="1"/>
  <c r="D768" i="3"/>
  <c r="C768" i="3" s="1"/>
  <c r="L767" i="1" s="1"/>
  <c r="R767" i="1" s="1"/>
  <c r="D769" i="3"/>
  <c r="C769" i="3" s="1"/>
  <c r="L768" i="1" s="1"/>
  <c r="R768" i="1" s="1"/>
  <c r="D770" i="3"/>
  <c r="C770" i="3" s="1"/>
  <c r="D771" i="3"/>
  <c r="C771" i="3" s="1"/>
  <c r="L770" i="1" s="1"/>
  <c r="R770" i="1" s="1"/>
  <c r="E772" i="3"/>
  <c r="L772" i="3"/>
  <c r="M772" i="3"/>
  <c r="V772" i="3"/>
  <c r="D774" i="3"/>
  <c r="C774" i="3" s="1"/>
  <c r="L773" i="1" s="1"/>
  <c r="R773" i="1" s="1"/>
  <c r="E775" i="3"/>
  <c r="F775" i="3"/>
  <c r="F773" i="3" s="1"/>
  <c r="F772" i="3" s="1"/>
  <c r="G775" i="3"/>
  <c r="G773" i="3" s="1"/>
  <c r="G772" i="3" s="1"/>
  <c r="H775" i="3"/>
  <c r="H773" i="3" s="1"/>
  <c r="H772" i="3" s="1"/>
  <c r="I775" i="3"/>
  <c r="I773" i="3" s="1"/>
  <c r="I772" i="3" s="1"/>
  <c r="J775" i="3"/>
  <c r="J773" i="3" s="1"/>
  <c r="J772" i="3" s="1"/>
  <c r="K775" i="3"/>
  <c r="K773" i="3" s="1"/>
  <c r="K772" i="3" s="1"/>
  <c r="L775" i="3"/>
  <c r="M775" i="3"/>
  <c r="N775" i="3"/>
  <c r="N773" i="3" s="1"/>
  <c r="N772" i="3" s="1"/>
  <c r="O775" i="3"/>
  <c r="O773" i="3" s="1"/>
  <c r="O772" i="3" s="1"/>
  <c r="P775" i="3"/>
  <c r="P773" i="3" s="1"/>
  <c r="P772" i="3" s="1"/>
  <c r="Q775" i="3"/>
  <c r="Q773" i="3" s="1"/>
  <c r="Q772" i="3" s="1"/>
  <c r="R775" i="3"/>
  <c r="R773" i="3" s="1"/>
  <c r="R772" i="3" s="1"/>
  <c r="S775" i="3"/>
  <c r="S773" i="3" s="1"/>
  <c r="S772" i="3" s="1"/>
  <c r="T775" i="3"/>
  <c r="T773" i="3" s="1"/>
  <c r="T772" i="3" s="1"/>
  <c r="U775" i="3"/>
  <c r="U773" i="3" s="1"/>
  <c r="U772" i="3" s="1"/>
  <c r="V775" i="3"/>
  <c r="D776" i="3"/>
  <c r="D775" i="3" s="1"/>
  <c r="C777" i="3"/>
  <c r="L776" i="1" s="1"/>
  <c r="R776" i="1" s="1"/>
  <c r="C778" i="3"/>
  <c r="L777" i="1" s="1"/>
  <c r="R777" i="1" s="1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R779" i="3"/>
  <c r="S779" i="3"/>
  <c r="T779" i="3"/>
  <c r="U779" i="3"/>
  <c r="V779" i="3"/>
  <c r="D780" i="3"/>
  <c r="C780" i="3" s="1"/>
  <c r="L779" i="1" s="1"/>
  <c r="R779" i="1" s="1"/>
  <c r="D781" i="3"/>
  <c r="C781" i="3" s="1"/>
  <c r="L780" i="1" s="1"/>
  <c r="R780" i="1" s="1"/>
  <c r="D782" i="3"/>
  <c r="C782" i="3" s="1"/>
  <c r="L781" i="1" s="1"/>
  <c r="R781" i="1" s="1"/>
  <c r="D783" i="3"/>
  <c r="C783" i="3" s="1"/>
  <c r="L782" i="1" s="1"/>
  <c r="R782" i="1" s="1"/>
  <c r="D784" i="3"/>
  <c r="C784" i="3" s="1"/>
  <c r="L783" i="1" s="1"/>
  <c r="R783" i="1" s="1"/>
  <c r="D785" i="3"/>
  <c r="C785" i="3" s="1"/>
  <c r="L784" i="1" s="1"/>
  <c r="R784" i="1" s="1"/>
  <c r="D786" i="3"/>
  <c r="C786" i="3" s="1"/>
  <c r="L785" i="1" s="1"/>
  <c r="R785" i="1" s="1"/>
  <c r="D787" i="3"/>
  <c r="C787" i="3" s="1"/>
  <c r="L786" i="1" s="1"/>
  <c r="R786" i="1" s="1"/>
  <c r="D788" i="3"/>
  <c r="C788" i="3" s="1"/>
  <c r="L787" i="1" s="1"/>
  <c r="R787" i="1" s="1"/>
  <c r="D789" i="3"/>
  <c r="C789" i="3" s="1"/>
  <c r="L788" i="1" s="1"/>
  <c r="R788" i="1" s="1"/>
  <c r="D790" i="3"/>
  <c r="C790" i="3" s="1"/>
  <c r="L789" i="1" s="1"/>
  <c r="R789" i="1" s="1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T791" i="3"/>
  <c r="U791" i="3"/>
  <c r="V791" i="3"/>
  <c r="D792" i="3"/>
  <c r="C792" i="3" s="1"/>
  <c r="L791" i="1" s="1"/>
  <c r="D793" i="3"/>
  <c r="C793" i="3" s="1"/>
  <c r="L792" i="1" s="1"/>
  <c r="R792" i="1" s="1"/>
  <c r="D794" i="3"/>
  <c r="C794" i="3" s="1"/>
  <c r="L793" i="1" s="1"/>
  <c r="R793" i="1" s="1"/>
  <c r="D795" i="3"/>
  <c r="C795" i="3" s="1"/>
  <c r="L794" i="1" s="1"/>
  <c r="R794" i="1" s="1"/>
  <c r="D796" i="3"/>
  <c r="C796" i="3" s="1"/>
  <c r="L795" i="1" s="1"/>
  <c r="R795" i="1" s="1"/>
  <c r="D797" i="3"/>
  <c r="C797" i="3" s="1"/>
  <c r="L796" i="1" s="1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T798" i="3"/>
  <c r="U798" i="3"/>
  <c r="V798" i="3"/>
  <c r="D799" i="3"/>
  <c r="C799" i="3" s="1"/>
  <c r="L798" i="1" s="1"/>
  <c r="R798" i="1" s="1"/>
  <c r="D800" i="3"/>
  <c r="C800" i="3" s="1"/>
  <c r="L799" i="1" s="1"/>
  <c r="R799" i="1" s="1"/>
  <c r="D801" i="3"/>
  <c r="C801" i="3" s="1"/>
  <c r="L800" i="1" s="1"/>
  <c r="R800" i="1" s="1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T802" i="3"/>
  <c r="U802" i="3"/>
  <c r="V802" i="3"/>
  <c r="C803" i="3"/>
  <c r="L802" i="1" s="1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T804" i="3"/>
  <c r="U804" i="3"/>
  <c r="V804" i="3"/>
  <c r="D805" i="3"/>
  <c r="C805" i="3" s="1"/>
  <c r="L804" i="1" s="1"/>
  <c r="D806" i="3"/>
  <c r="C806" i="3" s="1"/>
  <c r="L805" i="1" s="1"/>
  <c r="R805" i="1" s="1"/>
  <c r="D807" i="3"/>
  <c r="D808" i="3"/>
  <c r="C808" i="3" s="1"/>
  <c r="L807" i="1" s="1"/>
  <c r="R807" i="1" s="1"/>
  <c r="D809" i="3"/>
  <c r="C809" i="3" s="1"/>
  <c r="L808" i="1" s="1"/>
  <c r="R808" i="1" s="1"/>
  <c r="D810" i="3"/>
  <c r="C810" i="3" s="1"/>
  <c r="L809" i="1" s="1"/>
  <c r="R809" i="1" s="1"/>
  <c r="D811" i="3"/>
  <c r="C811" i="3" s="1"/>
  <c r="L810" i="1" s="1"/>
  <c r="R810" i="1" s="1"/>
  <c r="D812" i="3"/>
  <c r="C812" i="3" s="1"/>
  <c r="L811" i="1" s="1"/>
  <c r="R811" i="1" s="1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T814" i="3"/>
  <c r="U814" i="3"/>
  <c r="V814" i="3"/>
  <c r="D815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T817" i="3"/>
  <c r="U817" i="3"/>
  <c r="V817" i="3"/>
  <c r="D818" i="3"/>
  <c r="C818" i="3" s="1"/>
  <c r="C817" i="3" s="1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T821" i="3"/>
  <c r="U821" i="3"/>
  <c r="V821" i="3"/>
  <c r="D822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T823" i="3"/>
  <c r="U823" i="3"/>
  <c r="V823" i="3"/>
  <c r="D824" i="3"/>
  <c r="C824" i="3" s="1"/>
  <c r="L823" i="1" s="1"/>
  <c r="R823" i="1" s="1"/>
  <c r="D825" i="3"/>
  <c r="C825" i="3" s="1"/>
  <c r="D826" i="3"/>
  <c r="C826" i="3" s="1"/>
  <c r="L825" i="1" s="1"/>
  <c r="R825" i="1" s="1"/>
  <c r="D827" i="3"/>
  <c r="C827" i="3" s="1"/>
  <c r="L826" i="1" s="1"/>
  <c r="R826" i="1" s="1"/>
  <c r="D828" i="3"/>
  <c r="C828" i="3" s="1"/>
  <c r="L827" i="1" s="1"/>
  <c r="R827" i="1" s="1"/>
  <c r="D829" i="3"/>
  <c r="C829" i="3" s="1"/>
  <c r="L828" i="1" s="1"/>
  <c r="R828" i="1" s="1"/>
  <c r="D830" i="3"/>
  <c r="C830" i="3" s="1"/>
  <c r="L829" i="1" s="1"/>
  <c r="R829" i="1" s="1"/>
  <c r="D831" i="3"/>
  <c r="C831" i="3" s="1"/>
  <c r="L830" i="1" s="1"/>
  <c r="R830" i="1" s="1"/>
  <c r="D832" i="3"/>
  <c r="C832" i="3" s="1"/>
  <c r="L831" i="1" s="1"/>
  <c r="R831" i="1" s="1"/>
  <c r="D833" i="3"/>
  <c r="C833" i="3" s="1"/>
  <c r="L832" i="1" s="1"/>
  <c r="R832" i="1" s="1"/>
  <c r="D834" i="3"/>
  <c r="C834" i="3" s="1"/>
  <c r="L833" i="1" s="1"/>
  <c r="R833" i="1" s="1"/>
  <c r="D835" i="3"/>
  <c r="C835" i="3" s="1"/>
  <c r="L834" i="1" s="1"/>
  <c r="R834" i="1" s="1"/>
  <c r="D836" i="3"/>
  <c r="C836" i="3" s="1"/>
  <c r="L835" i="1" s="1"/>
  <c r="R835" i="1" s="1"/>
  <c r="D837" i="3"/>
  <c r="C837" i="3" s="1"/>
  <c r="L836" i="1" s="1"/>
  <c r="R836" i="1" s="1"/>
  <c r="D838" i="3"/>
  <c r="C838" i="3" s="1"/>
  <c r="L837" i="1" s="1"/>
  <c r="R837" i="1" s="1"/>
  <c r="D839" i="3"/>
  <c r="C839" i="3" s="1"/>
  <c r="L838" i="1" s="1"/>
  <c r="R838" i="1" s="1"/>
  <c r="D840" i="3"/>
  <c r="C840" i="3" s="1"/>
  <c r="L839" i="1" s="1"/>
  <c r="R839" i="1" s="1"/>
  <c r="D841" i="3"/>
  <c r="C841" i="3" s="1"/>
  <c r="L840" i="1" s="1"/>
  <c r="R840" i="1" s="1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T842" i="3"/>
  <c r="U842" i="3"/>
  <c r="V842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T920" i="3"/>
  <c r="U920" i="3"/>
  <c r="V920" i="3"/>
  <c r="D921" i="3"/>
  <c r="C921" i="3" s="1"/>
  <c r="L920" i="1" s="1"/>
  <c r="R920" i="1" s="1"/>
  <c r="D922" i="3"/>
  <c r="C922" i="3" s="1"/>
  <c r="L921" i="1" s="1"/>
  <c r="R921" i="1" s="1"/>
  <c r="D923" i="3"/>
  <c r="D924" i="3"/>
  <c r="C924" i="3" s="1"/>
  <c r="L923" i="1" s="1"/>
  <c r="R923" i="1" s="1"/>
  <c r="D925" i="3"/>
  <c r="C925" i="3" s="1"/>
  <c r="L924" i="1" s="1"/>
  <c r="R924" i="1" s="1"/>
  <c r="D926" i="3"/>
  <c r="C926" i="3" s="1"/>
  <c r="L925" i="1" s="1"/>
  <c r="R925" i="1" s="1"/>
  <c r="D927" i="3"/>
  <c r="C927" i="3" s="1"/>
  <c r="L926" i="1" s="1"/>
  <c r="R926" i="1" s="1"/>
  <c r="D928" i="3"/>
  <c r="C928" i="3" s="1"/>
  <c r="L927" i="1" s="1"/>
  <c r="R927" i="1" s="1"/>
  <c r="D929" i="3"/>
  <c r="C929" i="3" s="1"/>
  <c r="L928" i="1" s="1"/>
  <c r="R928" i="1" s="1"/>
  <c r="D930" i="3"/>
  <c r="C930" i="3" s="1"/>
  <c r="L929" i="1" s="1"/>
  <c r="R929" i="1" s="1"/>
  <c r="D931" i="3"/>
  <c r="C931" i="3" s="1"/>
  <c r="L930" i="1" s="1"/>
  <c r="R930" i="1" s="1"/>
  <c r="D932" i="3"/>
  <c r="C932" i="3" s="1"/>
  <c r="L931" i="1" s="1"/>
  <c r="R931" i="1" s="1"/>
  <c r="C933" i="3"/>
  <c r="L932" i="1" s="1"/>
  <c r="R932" i="1" s="1"/>
  <c r="C934" i="3"/>
  <c r="L933" i="1" s="1"/>
  <c r="R933" i="1" s="1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T935" i="3"/>
  <c r="U935" i="3"/>
  <c r="V935" i="3"/>
  <c r="D936" i="3"/>
  <c r="D937" i="3"/>
  <c r="C937" i="3" s="1"/>
  <c r="L936" i="1" s="1"/>
  <c r="R936" i="1" s="1"/>
  <c r="D938" i="3"/>
  <c r="C938" i="3" s="1"/>
  <c r="L937" i="1" s="1"/>
  <c r="R937" i="1" s="1"/>
  <c r="D939" i="3"/>
  <c r="C939" i="3" s="1"/>
  <c r="L938" i="1" s="1"/>
  <c r="R938" i="1" s="1"/>
  <c r="D940" i="3"/>
  <c r="C940" i="3" s="1"/>
  <c r="L939" i="1" s="1"/>
  <c r="R939" i="1" s="1"/>
  <c r="D941" i="3"/>
  <c r="C941" i="3" s="1"/>
  <c r="L940" i="1" s="1"/>
  <c r="R940" i="1" s="1"/>
  <c r="D942" i="3"/>
  <c r="C942" i="3" s="1"/>
  <c r="L941" i="1" s="1"/>
  <c r="R941" i="1" s="1"/>
  <c r="D943" i="3"/>
  <c r="C943" i="3" s="1"/>
  <c r="L942" i="1" s="1"/>
  <c r="D944" i="3"/>
  <c r="C944" i="3" s="1"/>
  <c r="L943" i="1" s="1"/>
  <c r="R943" i="1" s="1"/>
  <c r="D945" i="3"/>
  <c r="C945" i="3" s="1"/>
  <c r="L944" i="1" s="1"/>
  <c r="R944" i="1" s="1"/>
  <c r="D946" i="3"/>
  <c r="C946" i="3" s="1"/>
  <c r="L945" i="1" s="1"/>
  <c r="R945" i="1" s="1"/>
  <c r="D947" i="3"/>
  <c r="C947" i="3" s="1"/>
  <c r="L946" i="1" s="1"/>
  <c r="R946" i="1" s="1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T949" i="3"/>
  <c r="U949" i="3"/>
  <c r="V949" i="3"/>
  <c r="D950" i="3"/>
  <c r="C950" i="3" s="1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T951" i="3"/>
  <c r="U951" i="3"/>
  <c r="V951" i="3"/>
  <c r="D952" i="3"/>
  <c r="C952" i="3" s="1"/>
  <c r="L951" i="1" s="1"/>
  <c r="R951" i="1" s="1"/>
  <c r="D953" i="3"/>
  <c r="C953" i="3" s="1"/>
  <c r="L952" i="1" s="1"/>
  <c r="R952" i="1" s="1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T954" i="3"/>
  <c r="U954" i="3"/>
  <c r="V954" i="3"/>
  <c r="D955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T958" i="3"/>
  <c r="U958" i="3"/>
  <c r="V958" i="3"/>
  <c r="D959" i="3"/>
  <c r="D960" i="3"/>
  <c r="C960" i="3" s="1"/>
  <c r="L959" i="1" s="1"/>
  <c r="R959" i="1" s="1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T962" i="3"/>
  <c r="U962" i="3"/>
  <c r="V962" i="3"/>
  <c r="D963" i="3"/>
  <c r="D962" i="3" s="1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T964" i="3"/>
  <c r="U964" i="3"/>
  <c r="V964" i="3"/>
  <c r="D965" i="3"/>
  <c r="C965" i="3" s="1"/>
  <c r="L964" i="1" s="1"/>
  <c r="R964" i="1" s="1"/>
  <c r="D966" i="3"/>
  <c r="C966" i="3" s="1"/>
  <c r="L965" i="1" s="1"/>
  <c r="R965" i="1" s="1"/>
  <c r="D967" i="3"/>
  <c r="C967" i="3" s="1"/>
  <c r="L966" i="1" s="1"/>
  <c r="R966" i="1" s="1"/>
  <c r="D968" i="3"/>
  <c r="C968" i="3" s="1"/>
  <c r="L967" i="1" s="1"/>
  <c r="R967" i="1" s="1"/>
  <c r="D969" i="3"/>
  <c r="C969" i="3" s="1"/>
  <c r="L968" i="1" s="1"/>
  <c r="R968" i="1" s="1"/>
  <c r="D970" i="3"/>
  <c r="C970" i="3" s="1"/>
  <c r="L969" i="1" s="1"/>
  <c r="R969" i="1" s="1"/>
  <c r="D971" i="3"/>
  <c r="C971" i="3" s="1"/>
  <c r="L970" i="1" s="1"/>
  <c r="R970" i="1" s="1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T973" i="3"/>
  <c r="U973" i="3"/>
  <c r="V973" i="3"/>
  <c r="C974" i="3"/>
  <c r="L973" i="1" s="1"/>
  <c r="R973" i="1" s="1"/>
  <c r="D975" i="3"/>
  <c r="C975" i="3" s="1"/>
  <c r="L974" i="1" s="1"/>
  <c r="R974" i="1" s="1"/>
  <c r="D976" i="3"/>
  <c r="C976" i="3" s="1"/>
  <c r="L975" i="1" s="1"/>
  <c r="R975" i="1" s="1"/>
  <c r="D977" i="3"/>
  <c r="C977" i="3" s="1"/>
  <c r="L976" i="1" s="1"/>
  <c r="R976" i="1" s="1"/>
  <c r="C978" i="3"/>
  <c r="L977" i="1" s="1"/>
  <c r="R977" i="1" s="1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T979" i="3"/>
  <c r="U979" i="3"/>
  <c r="V979" i="3"/>
  <c r="D980" i="3"/>
  <c r="C980" i="3" s="1"/>
  <c r="C979" i="3" s="1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T981" i="3"/>
  <c r="U981" i="3"/>
  <c r="V981" i="3"/>
  <c r="D982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T983" i="3"/>
  <c r="U983" i="3"/>
  <c r="V983" i="3"/>
  <c r="D984" i="3"/>
  <c r="C984" i="3" s="1"/>
  <c r="D985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T986" i="3"/>
  <c r="U986" i="3"/>
  <c r="V986" i="3"/>
  <c r="D987" i="3"/>
  <c r="C987" i="3" s="1"/>
  <c r="L986" i="1" s="1"/>
  <c r="R986" i="1" s="1"/>
  <c r="D988" i="3"/>
  <c r="C988" i="3" s="1"/>
  <c r="L987" i="1" s="1"/>
  <c r="R987" i="1" s="1"/>
  <c r="D989" i="3"/>
  <c r="C989" i="3" s="1"/>
  <c r="L988" i="1" s="1"/>
  <c r="R988" i="1" s="1"/>
  <c r="D990" i="3"/>
  <c r="C990" i="3" s="1"/>
  <c r="L989" i="1" s="1"/>
  <c r="R989" i="1" s="1"/>
  <c r="D991" i="3"/>
  <c r="C991" i="3" s="1"/>
  <c r="L990" i="1" s="1"/>
  <c r="R990" i="1" s="1"/>
  <c r="D992" i="3"/>
  <c r="C992" i="3" s="1"/>
  <c r="L991" i="1" s="1"/>
  <c r="R991" i="1" s="1"/>
  <c r="D993" i="3"/>
  <c r="C993" i="3" s="1"/>
  <c r="L992" i="1" s="1"/>
  <c r="R992" i="1" s="1"/>
  <c r="D994" i="3"/>
  <c r="C994" i="3" s="1"/>
  <c r="L993" i="1" s="1"/>
  <c r="R993" i="1" s="1"/>
  <c r="D995" i="3"/>
  <c r="C995" i="3" s="1"/>
  <c r="L994" i="1" s="1"/>
  <c r="R994" i="1" s="1"/>
  <c r="D996" i="3"/>
  <c r="C996" i="3" s="1"/>
  <c r="L995" i="1" s="1"/>
  <c r="R995" i="1" s="1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T997" i="3"/>
  <c r="U997" i="3"/>
  <c r="V997" i="3"/>
  <c r="C998" i="3"/>
  <c r="L997" i="1" s="1"/>
  <c r="C999" i="3"/>
  <c r="L998" i="1" s="1"/>
  <c r="R998" i="1" s="1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R1001" i="3"/>
  <c r="S1001" i="3"/>
  <c r="T1001" i="3"/>
  <c r="U1001" i="3"/>
  <c r="V1001" i="3"/>
  <c r="C1002" i="3"/>
  <c r="L1001" i="1" s="1"/>
  <c r="R1001" i="1" s="1"/>
  <c r="C1003" i="3"/>
  <c r="L1002" i="1" s="1"/>
  <c r="R1002" i="1" s="1"/>
  <c r="D1004" i="3"/>
  <c r="C1004" i="3" s="1"/>
  <c r="L1003" i="1" s="1"/>
  <c r="R1003" i="1" s="1"/>
  <c r="D1005" i="3"/>
  <c r="C1006" i="3"/>
  <c r="L1005" i="1" s="1"/>
  <c r="R1005" i="1" s="1"/>
  <c r="C1007" i="3"/>
  <c r="L1006" i="1" s="1"/>
  <c r="R1006" i="1" s="1"/>
  <c r="C1008" i="3"/>
  <c r="L1007" i="1" s="1"/>
  <c r="R1007" i="1" s="1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R1009" i="3"/>
  <c r="S1009" i="3"/>
  <c r="T1009" i="3"/>
  <c r="U1009" i="3"/>
  <c r="V1009" i="3"/>
  <c r="D1010" i="3"/>
  <c r="C1010" i="3" s="1"/>
  <c r="L1009" i="1" s="1"/>
  <c r="D1011" i="3"/>
  <c r="C1011" i="3" s="1"/>
  <c r="L1010" i="1" s="1"/>
  <c r="R1010" i="1" s="1"/>
  <c r="D1012" i="3"/>
  <c r="C1012" i="3" s="1"/>
  <c r="L1011" i="1" s="1"/>
  <c r="R1011" i="1" s="1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R1013" i="3"/>
  <c r="S1013" i="3"/>
  <c r="V1013" i="3"/>
  <c r="D1014" i="3"/>
  <c r="C1014" i="3" s="1"/>
  <c r="D1015" i="3"/>
  <c r="C1015" i="3" s="1"/>
  <c r="L1014" i="1" s="1"/>
  <c r="R1014" i="1" s="1"/>
  <c r="C1016" i="3"/>
  <c r="L1015" i="1" s="1"/>
  <c r="R1015" i="1" s="1"/>
  <c r="C1017" i="3"/>
  <c r="L1016" i="1" s="1"/>
  <c r="R1016" i="1" s="1"/>
  <c r="D1018" i="3"/>
  <c r="C1018" i="3" s="1"/>
  <c r="L1017" i="1" s="1"/>
  <c r="R1017" i="1" s="1"/>
  <c r="D1019" i="3"/>
  <c r="C1019" i="3" s="1"/>
  <c r="L1018" i="1" s="1"/>
  <c r="R1018" i="1" s="1"/>
  <c r="D1020" i="3"/>
  <c r="C1020" i="3" s="1"/>
  <c r="L1019" i="1" s="1"/>
  <c r="R1019" i="1" s="1"/>
  <c r="C1021" i="3"/>
  <c r="L1020" i="1" s="1"/>
  <c r="R1020" i="1" s="1"/>
  <c r="T1021" i="3"/>
  <c r="U1021" i="3" s="1"/>
  <c r="U1013" i="3" s="1"/>
  <c r="D1022" i="3"/>
  <c r="C1022" i="3" s="1"/>
  <c r="L1021" i="1" s="1"/>
  <c r="R1021" i="1" s="1"/>
  <c r="D1023" i="3"/>
  <c r="C1023" i="3" s="1"/>
  <c r="L1022" i="1" s="1"/>
  <c r="R1022" i="1" s="1"/>
  <c r="D1024" i="3"/>
  <c r="C1024" i="3" s="1"/>
  <c r="L1023" i="1" s="1"/>
  <c r="R1023" i="1" s="1"/>
  <c r="D1025" i="3"/>
  <c r="C1025" i="3" s="1"/>
  <c r="L1024" i="1" s="1"/>
  <c r="R1024" i="1" s="1"/>
  <c r="D1026" i="3"/>
  <c r="C1026" i="3" s="1"/>
  <c r="L1025" i="1" s="1"/>
  <c r="R1025" i="1" s="1"/>
  <c r="D1027" i="3"/>
  <c r="C1027" i="3" s="1"/>
  <c r="L1026" i="1" s="1"/>
  <c r="R1026" i="1" s="1"/>
  <c r="D1028" i="3"/>
  <c r="C1028" i="3" s="1"/>
  <c r="L1027" i="1" s="1"/>
  <c r="R1027" i="1" s="1"/>
  <c r="D1029" i="3"/>
  <c r="C1029" i="3" s="1"/>
  <c r="L1028" i="1" s="1"/>
  <c r="R1028" i="1" s="1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R1031" i="3"/>
  <c r="S1031" i="3"/>
  <c r="T1031" i="3"/>
  <c r="U1031" i="3"/>
  <c r="V1031" i="3"/>
  <c r="D1032" i="3"/>
  <c r="D1031" i="3" s="1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R1036" i="3"/>
  <c r="S1036" i="3"/>
  <c r="T1036" i="3"/>
  <c r="U1036" i="3"/>
  <c r="V1036" i="3"/>
  <c r="D1037" i="3"/>
  <c r="C1037" i="3" s="1"/>
  <c r="E1039" i="3"/>
  <c r="E1038" i="3" s="1"/>
  <c r="F1039" i="3"/>
  <c r="F1038" i="3" s="1"/>
  <c r="G1039" i="3"/>
  <c r="G1038" i="3" s="1"/>
  <c r="H1039" i="3"/>
  <c r="H1038" i="3" s="1"/>
  <c r="I1039" i="3"/>
  <c r="I1038" i="3" s="1"/>
  <c r="J1039" i="3"/>
  <c r="J1038" i="3" s="1"/>
  <c r="K1039" i="3"/>
  <c r="K1038" i="3" s="1"/>
  <c r="L1039" i="3"/>
  <c r="L1038" i="3" s="1"/>
  <c r="M1039" i="3"/>
  <c r="M1038" i="3" s="1"/>
  <c r="N1039" i="3"/>
  <c r="N1038" i="3" s="1"/>
  <c r="O1039" i="3"/>
  <c r="O1038" i="3" s="1"/>
  <c r="P1039" i="3"/>
  <c r="P1038" i="3" s="1"/>
  <c r="Q1039" i="3"/>
  <c r="Q1038" i="3" s="1"/>
  <c r="R1039" i="3"/>
  <c r="R1038" i="3" s="1"/>
  <c r="S1039" i="3"/>
  <c r="S1038" i="3" s="1"/>
  <c r="T1039" i="3"/>
  <c r="T1038" i="3" s="1"/>
  <c r="U1039" i="3"/>
  <c r="U1038" i="3" s="1"/>
  <c r="V1039" i="3"/>
  <c r="V1038" i="3" s="1"/>
  <c r="D1040" i="3"/>
  <c r="D1039" i="3" s="1"/>
  <c r="D1038" i="3" s="1"/>
  <c r="R12" i="1"/>
  <c r="H13" i="1"/>
  <c r="C14" i="5" s="1"/>
  <c r="K13" i="1"/>
  <c r="D14" i="5" s="1"/>
  <c r="M13" i="1"/>
  <c r="M12" i="1" s="1"/>
  <c r="N13" i="1"/>
  <c r="N12" i="1" s="1"/>
  <c r="O13" i="1"/>
  <c r="O12" i="1" s="1"/>
  <c r="P13" i="1"/>
  <c r="P12" i="1" s="1"/>
  <c r="Q13" i="1"/>
  <c r="Q12" i="1" s="1"/>
  <c r="I15" i="1"/>
  <c r="L15" i="1"/>
  <c r="I16" i="1"/>
  <c r="R16" i="1" s="1"/>
  <c r="J17" i="1"/>
  <c r="I18" i="1"/>
  <c r="I19" i="1"/>
  <c r="L19" i="1"/>
  <c r="I20" i="1"/>
  <c r="R20" i="1" s="1"/>
  <c r="J21" i="1"/>
  <c r="J22" i="1"/>
  <c r="H24" i="1"/>
  <c r="C19" i="5" s="1"/>
  <c r="I24" i="1"/>
  <c r="J24" i="1"/>
  <c r="K24" i="1"/>
  <c r="M24" i="1"/>
  <c r="N24" i="1"/>
  <c r="O24" i="1"/>
  <c r="P24" i="1"/>
  <c r="Q24" i="1"/>
  <c r="H27" i="1"/>
  <c r="C23" i="5" s="1"/>
  <c r="I27" i="1"/>
  <c r="J27" i="1"/>
  <c r="K27" i="1"/>
  <c r="D23" i="5" s="1"/>
  <c r="M27" i="1"/>
  <c r="N27" i="1"/>
  <c r="O27" i="1"/>
  <c r="P27" i="1"/>
  <c r="Q27" i="1"/>
  <c r="H30" i="1"/>
  <c r="C28" i="5" s="1"/>
  <c r="I30" i="1"/>
  <c r="J30" i="1"/>
  <c r="K30" i="1"/>
  <c r="D28" i="5" s="1"/>
  <c r="M30" i="1"/>
  <c r="N30" i="1"/>
  <c r="O30" i="1"/>
  <c r="P30" i="1"/>
  <c r="Q30" i="1"/>
  <c r="L31" i="1"/>
  <c r="R31" i="1" s="1"/>
  <c r="L34" i="1"/>
  <c r="R34" i="1" s="1"/>
  <c r="L35" i="1"/>
  <c r="R35" i="1" s="1"/>
  <c r="H36" i="1"/>
  <c r="C32" i="5" s="1"/>
  <c r="I36" i="1"/>
  <c r="J36" i="1"/>
  <c r="K36" i="1"/>
  <c r="D32" i="5" s="1"/>
  <c r="M36" i="1"/>
  <c r="N36" i="1"/>
  <c r="O36" i="1"/>
  <c r="P36" i="1"/>
  <c r="Q36" i="1"/>
  <c r="L41" i="1"/>
  <c r="R41" i="1" s="1"/>
  <c r="L45" i="1"/>
  <c r="R45" i="1" s="1"/>
  <c r="L49" i="1"/>
  <c r="R49" i="1" s="1"/>
  <c r="R50" i="1"/>
  <c r="L53" i="1"/>
  <c r="R53" i="1" s="1"/>
  <c r="S53" i="1" s="1"/>
  <c r="L54" i="1"/>
  <c r="R54" i="1" s="1"/>
  <c r="S54" i="1" s="1"/>
  <c r="L57" i="1"/>
  <c r="R57" i="1" s="1"/>
  <c r="L58" i="1"/>
  <c r="R58" i="1" s="1"/>
  <c r="L61" i="1"/>
  <c r="R61" i="1" s="1"/>
  <c r="L62" i="1"/>
  <c r="R62" i="1" s="1"/>
  <c r="H64" i="1"/>
  <c r="C36" i="5" s="1"/>
  <c r="I64" i="1"/>
  <c r="K64" i="1"/>
  <c r="D36" i="5" s="1"/>
  <c r="M64" i="1"/>
  <c r="N64" i="1"/>
  <c r="O64" i="1"/>
  <c r="P64" i="1"/>
  <c r="Q64" i="1"/>
  <c r="L65" i="1"/>
  <c r="R65" i="1" s="1"/>
  <c r="S66" i="1"/>
  <c r="J68" i="1"/>
  <c r="J64" i="1" s="1"/>
  <c r="L69" i="1"/>
  <c r="R69" i="1" s="1"/>
  <c r="S70" i="1"/>
  <c r="S76" i="1"/>
  <c r="H77" i="1"/>
  <c r="C40" i="5" s="1"/>
  <c r="I77" i="1"/>
  <c r="J77" i="1"/>
  <c r="K77" i="1"/>
  <c r="D40" i="5" s="1"/>
  <c r="M77" i="1"/>
  <c r="N77" i="1"/>
  <c r="O77" i="1"/>
  <c r="P77" i="1"/>
  <c r="Q77" i="1"/>
  <c r="S79" i="1"/>
  <c r="S80" i="1"/>
  <c r="L81" i="1"/>
  <c r="R81" i="1" s="1"/>
  <c r="L85" i="1"/>
  <c r="R85" i="1" s="1"/>
  <c r="H88" i="1"/>
  <c r="C44" i="5" s="1"/>
  <c r="I88" i="1"/>
  <c r="J88" i="1"/>
  <c r="K88" i="1"/>
  <c r="D44" i="5" s="1"/>
  <c r="M88" i="1"/>
  <c r="N88" i="1"/>
  <c r="O88" i="1"/>
  <c r="P88" i="1"/>
  <c r="Q88" i="1"/>
  <c r="H92" i="1"/>
  <c r="C48" i="5" s="1"/>
  <c r="I92" i="1"/>
  <c r="J92" i="1"/>
  <c r="K92" i="1"/>
  <c r="D48" i="5" s="1"/>
  <c r="M92" i="1"/>
  <c r="N92" i="1"/>
  <c r="O92" i="1"/>
  <c r="P92" i="1"/>
  <c r="Q92" i="1"/>
  <c r="H97" i="1"/>
  <c r="C52" i="5" s="1"/>
  <c r="I97" i="1"/>
  <c r="J97" i="1"/>
  <c r="K97" i="1"/>
  <c r="D52" i="5" s="1"/>
  <c r="M97" i="1"/>
  <c r="N97" i="1"/>
  <c r="O97" i="1"/>
  <c r="P97" i="1"/>
  <c r="Q97" i="1"/>
  <c r="L98" i="1"/>
  <c r="R98" i="1" s="1"/>
  <c r="S98" i="1"/>
  <c r="S99" i="1"/>
  <c r="S101" i="1"/>
  <c r="L102" i="1"/>
  <c r="R102" i="1" s="1"/>
  <c r="L106" i="1"/>
  <c r="R106" i="1" s="1"/>
  <c r="S107" i="1"/>
  <c r="S108" i="1"/>
  <c r="L109" i="1"/>
  <c r="R109" i="1" s="1"/>
  <c r="S109" i="1"/>
  <c r="L110" i="1"/>
  <c r="R110" i="1" s="1"/>
  <c r="S111" i="1"/>
  <c r="H114" i="1"/>
  <c r="C56" i="5" s="1"/>
  <c r="I114" i="1"/>
  <c r="J114" i="1"/>
  <c r="K114" i="1"/>
  <c r="D56" i="5" s="1"/>
  <c r="M114" i="1"/>
  <c r="N114" i="1"/>
  <c r="O114" i="1"/>
  <c r="P114" i="1"/>
  <c r="Q114" i="1"/>
  <c r="S116" i="1"/>
  <c r="L118" i="1"/>
  <c r="R118" i="1" s="1"/>
  <c r="L120" i="1"/>
  <c r="R120" i="1" s="1"/>
  <c r="H129" i="1"/>
  <c r="C60" i="5" s="1"/>
  <c r="I129" i="1"/>
  <c r="J129" i="1"/>
  <c r="K129" i="1"/>
  <c r="D60" i="5" s="1"/>
  <c r="M129" i="1"/>
  <c r="N129" i="1"/>
  <c r="O129" i="1"/>
  <c r="P129" i="1"/>
  <c r="Q129" i="1"/>
  <c r="L131" i="1"/>
  <c r="R131" i="1" s="1"/>
  <c r="H139" i="1"/>
  <c r="C64" i="5" s="1"/>
  <c r="I139" i="1"/>
  <c r="J139" i="1"/>
  <c r="K139" i="1"/>
  <c r="D64" i="5" s="1"/>
  <c r="M139" i="1"/>
  <c r="N139" i="1"/>
  <c r="O139" i="1"/>
  <c r="P139" i="1"/>
  <c r="Q139" i="1"/>
  <c r="L143" i="1"/>
  <c r="R143" i="1" s="1"/>
  <c r="L146" i="1"/>
  <c r="R146" i="1" s="1"/>
  <c r="L147" i="1"/>
  <c r="R147" i="1" s="1"/>
  <c r="H152" i="1"/>
  <c r="C69" i="5" s="1"/>
  <c r="I152" i="1"/>
  <c r="J152" i="1"/>
  <c r="K152" i="1"/>
  <c r="D69" i="5" s="1"/>
  <c r="M152" i="1"/>
  <c r="N152" i="1"/>
  <c r="O152" i="1"/>
  <c r="P152" i="1"/>
  <c r="Q152" i="1"/>
  <c r="S153" i="1"/>
  <c r="S154" i="1"/>
  <c r="S155" i="1"/>
  <c r="S156" i="1"/>
  <c r="S157" i="1"/>
  <c r="S158" i="1"/>
  <c r="S159" i="1"/>
  <c r="S160" i="1"/>
  <c r="S161" i="1"/>
  <c r="L163" i="1"/>
  <c r="R163" i="1" s="1"/>
  <c r="S165" i="1"/>
  <c r="S166" i="1"/>
  <c r="L167" i="1"/>
  <c r="R167" i="1" s="1"/>
  <c r="S167" i="1"/>
  <c r="H168" i="1"/>
  <c r="C73" i="5" s="1"/>
  <c r="I168" i="1"/>
  <c r="J168" i="1"/>
  <c r="K168" i="1"/>
  <c r="D73" i="5" s="1"/>
  <c r="M168" i="1"/>
  <c r="N168" i="1"/>
  <c r="O168" i="1"/>
  <c r="P168" i="1"/>
  <c r="Q168" i="1"/>
  <c r="L170" i="1"/>
  <c r="R170" i="1" s="1"/>
  <c r="H172" i="1"/>
  <c r="C77" i="5" s="1"/>
  <c r="I172" i="1"/>
  <c r="J172" i="1"/>
  <c r="K172" i="1"/>
  <c r="D77" i="5" s="1"/>
  <c r="M172" i="1"/>
  <c r="N172" i="1"/>
  <c r="O172" i="1"/>
  <c r="P172" i="1"/>
  <c r="Q172" i="1"/>
  <c r="H180" i="1"/>
  <c r="C90" i="5" s="1"/>
  <c r="I180" i="1"/>
  <c r="I178" i="1" s="1"/>
  <c r="J180" i="1"/>
  <c r="J178" i="1" s="1"/>
  <c r="K180" i="1"/>
  <c r="D90" i="5" s="1"/>
  <c r="M180" i="1"/>
  <c r="M178" i="1" s="1"/>
  <c r="O180" i="1"/>
  <c r="O178" i="1" s="1"/>
  <c r="P180" i="1"/>
  <c r="P178" i="1" s="1"/>
  <c r="Q180" i="1"/>
  <c r="Q178" i="1" s="1"/>
  <c r="L183" i="1"/>
  <c r="L184" i="1"/>
  <c r="L195" i="1"/>
  <c r="N195" i="1" s="1"/>
  <c r="L196" i="1"/>
  <c r="N196" i="1" s="1"/>
  <c r="H198" i="1"/>
  <c r="C94" i="5" s="1"/>
  <c r="I198" i="1"/>
  <c r="K198" i="1"/>
  <c r="D94" i="5" s="1"/>
  <c r="M198" i="1"/>
  <c r="N198" i="1"/>
  <c r="O198" i="1"/>
  <c r="P198" i="1"/>
  <c r="Q198" i="1"/>
  <c r="L203" i="1"/>
  <c r="R203" i="1" s="1"/>
  <c r="V209" i="1"/>
  <c r="J211" i="1"/>
  <c r="V211" i="1"/>
  <c r="L219" i="1"/>
  <c r="R219" i="1" s="1"/>
  <c r="S219" i="1" s="1"/>
  <c r="L223" i="1"/>
  <c r="R223" i="1" s="1"/>
  <c r="L226" i="1"/>
  <c r="R226" i="1" s="1"/>
  <c r="L227" i="1"/>
  <c r="R227" i="1" s="1"/>
  <c r="L231" i="1"/>
  <c r="R231" i="1" s="1"/>
  <c r="L235" i="1"/>
  <c r="R235" i="1" s="1"/>
  <c r="L239" i="1"/>
  <c r="R239" i="1" s="1"/>
  <c r="J241" i="1"/>
  <c r="L246" i="1"/>
  <c r="R246" i="1" s="1"/>
  <c r="J250" i="1"/>
  <c r="L259" i="1"/>
  <c r="R259" i="1" s="1"/>
  <c r="L271" i="1"/>
  <c r="R271" i="1" s="1"/>
  <c r="S271" i="1" s="1"/>
  <c r="H273" i="1"/>
  <c r="C98" i="5" s="1"/>
  <c r="I273" i="1"/>
  <c r="J273" i="1"/>
  <c r="K273" i="1"/>
  <c r="D98" i="5" s="1"/>
  <c r="M273" i="1"/>
  <c r="O273" i="1"/>
  <c r="P273" i="1"/>
  <c r="Q273" i="1"/>
  <c r="H288" i="1"/>
  <c r="C102" i="5" s="1"/>
  <c r="I288" i="1"/>
  <c r="J288" i="1"/>
  <c r="K288" i="1"/>
  <c r="D102" i="5" s="1"/>
  <c r="M288" i="1"/>
  <c r="N288" i="1"/>
  <c r="O288" i="1"/>
  <c r="P288" i="1"/>
  <c r="Q288" i="1"/>
  <c r="L289" i="1"/>
  <c r="R289" i="1" s="1"/>
  <c r="L297" i="1"/>
  <c r="R297" i="1" s="1"/>
  <c r="L301" i="1"/>
  <c r="R301" i="1" s="1"/>
  <c r="L305" i="1"/>
  <c r="R305" i="1" s="1"/>
  <c r="H309" i="1"/>
  <c r="C107" i="5" s="1"/>
  <c r="I309" i="1"/>
  <c r="J309" i="1"/>
  <c r="K309" i="1"/>
  <c r="M309" i="1"/>
  <c r="N309" i="1"/>
  <c r="O309" i="1"/>
  <c r="P309" i="1"/>
  <c r="Q309" i="1"/>
  <c r="L313" i="1"/>
  <c r="R313" i="1" s="1"/>
  <c r="L314" i="1"/>
  <c r="R314" i="1" s="1"/>
  <c r="S324" i="1"/>
  <c r="L325" i="1"/>
  <c r="R325" i="1" s="1"/>
  <c r="H326" i="1"/>
  <c r="C111" i="5" s="1"/>
  <c r="I326" i="1"/>
  <c r="J326" i="1"/>
  <c r="K326" i="1"/>
  <c r="D111" i="5" s="1"/>
  <c r="M326" i="1"/>
  <c r="N326" i="1"/>
  <c r="O326" i="1"/>
  <c r="P326" i="1"/>
  <c r="Q326" i="1"/>
  <c r="H330" i="1"/>
  <c r="C120" i="5" s="1"/>
  <c r="I330" i="1"/>
  <c r="J330" i="1"/>
  <c r="K330" i="1"/>
  <c r="D120" i="5" s="1"/>
  <c r="M330" i="1"/>
  <c r="N330" i="1"/>
  <c r="O330" i="1"/>
  <c r="P330" i="1"/>
  <c r="Q330" i="1"/>
  <c r="H332" i="1"/>
  <c r="C124" i="5" s="1"/>
  <c r="I332" i="1"/>
  <c r="J332" i="1"/>
  <c r="K332" i="1"/>
  <c r="D124" i="5" s="1"/>
  <c r="M332" i="1"/>
  <c r="N332" i="1"/>
  <c r="O332" i="1"/>
  <c r="P332" i="1"/>
  <c r="Q332" i="1"/>
  <c r="L333" i="1"/>
  <c r="R333" i="1" s="1"/>
  <c r="H335" i="1"/>
  <c r="C128" i="5" s="1"/>
  <c r="I335" i="1"/>
  <c r="J335" i="1"/>
  <c r="K335" i="1"/>
  <c r="D128" i="5" s="1"/>
  <c r="M335" i="1"/>
  <c r="N335" i="1"/>
  <c r="O335" i="1"/>
  <c r="P335" i="1"/>
  <c r="Q335" i="1"/>
  <c r="H337" i="1"/>
  <c r="C132" i="5" s="1"/>
  <c r="I337" i="1"/>
  <c r="J337" i="1"/>
  <c r="K337" i="1"/>
  <c r="D132" i="5" s="1"/>
  <c r="M337" i="1"/>
  <c r="N337" i="1"/>
  <c r="O337" i="1"/>
  <c r="P337" i="1"/>
  <c r="Q337" i="1"/>
  <c r="H339" i="1"/>
  <c r="C136" i="5" s="1"/>
  <c r="I339" i="1"/>
  <c r="J339" i="1"/>
  <c r="K339" i="1"/>
  <c r="D136" i="5" s="1"/>
  <c r="M339" i="1"/>
  <c r="N339" i="1"/>
  <c r="O339" i="1"/>
  <c r="P339" i="1"/>
  <c r="Q339" i="1"/>
  <c r="H346" i="1"/>
  <c r="C141" i="5" s="1"/>
  <c r="I346" i="1"/>
  <c r="J346" i="1"/>
  <c r="K346" i="1"/>
  <c r="D141" i="5" s="1"/>
  <c r="M346" i="1"/>
  <c r="N346" i="1"/>
  <c r="O346" i="1"/>
  <c r="P346" i="1"/>
  <c r="Q346" i="1"/>
  <c r="H349" i="1"/>
  <c r="C145" i="5" s="1"/>
  <c r="I349" i="1"/>
  <c r="J349" i="1"/>
  <c r="K349" i="1"/>
  <c r="D145" i="5" s="1"/>
  <c r="M349" i="1"/>
  <c r="N349" i="1"/>
  <c r="O349" i="1"/>
  <c r="P349" i="1"/>
  <c r="Q349" i="1"/>
  <c r="H352" i="1"/>
  <c r="C149" i="5" s="1"/>
  <c r="I352" i="1"/>
  <c r="J352" i="1"/>
  <c r="K352" i="1"/>
  <c r="D149" i="5" s="1"/>
  <c r="M352" i="1"/>
  <c r="N352" i="1"/>
  <c r="O352" i="1"/>
  <c r="P352" i="1"/>
  <c r="Q352" i="1"/>
  <c r="L355" i="1"/>
  <c r="R355" i="1" s="1"/>
  <c r="H356" i="1"/>
  <c r="C153" i="5" s="1"/>
  <c r="I356" i="1"/>
  <c r="J356" i="1"/>
  <c r="K356" i="1"/>
  <c r="D153" i="5" s="1"/>
  <c r="M356" i="1"/>
  <c r="N356" i="1"/>
  <c r="O356" i="1"/>
  <c r="P356" i="1"/>
  <c r="Q356" i="1"/>
  <c r="H360" i="1"/>
  <c r="C157" i="5" s="1"/>
  <c r="I360" i="1"/>
  <c r="J360" i="1"/>
  <c r="K360" i="1"/>
  <c r="D157" i="5" s="1"/>
  <c r="M360" i="1"/>
  <c r="N360" i="1"/>
  <c r="O360" i="1"/>
  <c r="P360" i="1"/>
  <c r="Q360" i="1"/>
  <c r="H364" i="1"/>
  <c r="C166" i="5" s="1"/>
  <c r="I364" i="1"/>
  <c r="J364" i="1"/>
  <c r="K364" i="1"/>
  <c r="D166" i="5" s="1"/>
  <c r="M364" i="1"/>
  <c r="N364" i="1"/>
  <c r="O364" i="1"/>
  <c r="P364" i="1"/>
  <c r="Q364" i="1"/>
  <c r="H369" i="1"/>
  <c r="C170" i="5" s="1"/>
  <c r="I369" i="1"/>
  <c r="J369" i="1"/>
  <c r="K369" i="1"/>
  <c r="D170" i="5" s="1"/>
  <c r="M369" i="1"/>
  <c r="N369" i="1"/>
  <c r="O369" i="1"/>
  <c r="P369" i="1"/>
  <c r="Q369" i="1"/>
  <c r="H371" i="1"/>
  <c r="C174" i="5" s="1"/>
  <c r="I371" i="1"/>
  <c r="J371" i="1"/>
  <c r="K371" i="1"/>
  <c r="D174" i="5" s="1"/>
  <c r="M371" i="1"/>
  <c r="N371" i="1"/>
  <c r="O371" i="1"/>
  <c r="P371" i="1"/>
  <c r="Q371" i="1"/>
  <c r="H376" i="1"/>
  <c r="C179" i="5" s="1"/>
  <c r="I376" i="1"/>
  <c r="J376" i="1"/>
  <c r="K376" i="1"/>
  <c r="D179" i="5" s="1"/>
  <c r="M376" i="1"/>
  <c r="N376" i="1"/>
  <c r="O376" i="1"/>
  <c r="P376" i="1"/>
  <c r="Q376" i="1"/>
  <c r="H384" i="1"/>
  <c r="C183" i="5" s="1"/>
  <c r="I384" i="1"/>
  <c r="J384" i="1"/>
  <c r="K384" i="1"/>
  <c r="D183" i="5" s="1"/>
  <c r="M384" i="1"/>
  <c r="N384" i="1"/>
  <c r="O384" i="1"/>
  <c r="P384" i="1"/>
  <c r="Q384" i="1"/>
  <c r="H387" i="1"/>
  <c r="C187" i="5" s="1"/>
  <c r="I387" i="1"/>
  <c r="J387" i="1"/>
  <c r="K387" i="1"/>
  <c r="D187" i="5" s="1"/>
  <c r="M387" i="1"/>
  <c r="N387" i="1"/>
  <c r="O387" i="1"/>
  <c r="P387" i="1"/>
  <c r="Q387" i="1"/>
  <c r="H390" i="1"/>
  <c r="C191" i="5" s="1"/>
  <c r="C190" i="5" s="1"/>
  <c r="I390" i="1"/>
  <c r="J390" i="1"/>
  <c r="K390" i="1"/>
  <c r="D191" i="5" s="1"/>
  <c r="D190" i="5" s="1"/>
  <c r="M390" i="1"/>
  <c r="N390" i="1"/>
  <c r="O390" i="1"/>
  <c r="P390" i="1"/>
  <c r="Q390" i="1"/>
  <c r="H392" i="1"/>
  <c r="C195" i="5" s="1"/>
  <c r="I392" i="1"/>
  <c r="J392" i="1"/>
  <c r="K392" i="1"/>
  <c r="D195" i="5" s="1"/>
  <c r="M392" i="1"/>
  <c r="N392" i="1"/>
  <c r="O392" i="1"/>
  <c r="P392" i="1"/>
  <c r="Q392" i="1"/>
  <c r="H398" i="1"/>
  <c r="I398" i="1"/>
  <c r="J398" i="1"/>
  <c r="K398" i="1"/>
  <c r="L398" i="1"/>
  <c r="M212" i="5" s="1"/>
  <c r="N212" i="5" s="1"/>
  <c r="M398" i="1"/>
  <c r="N398" i="1"/>
  <c r="O398" i="1"/>
  <c r="P398" i="1"/>
  <c r="Q398" i="1"/>
  <c r="R405" i="1"/>
  <c r="H406" i="1"/>
  <c r="C15" i="5" s="1"/>
  <c r="I406" i="1"/>
  <c r="I405" i="1" s="1"/>
  <c r="J406" i="1"/>
  <c r="J405" i="1" s="1"/>
  <c r="K406" i="1"/>
  <c r="D15" i="5" s="1"/>
  <c r="M406" i="1"/>
  <c r="M405" i="1" s="1"/>
  <c r="N406" i="1"/>
  <c r="N405" i="1" s="1"/>
  <c r="O406" i="1"/>
  <c r="O405" i="1" s="1"/>
  <c r="P406" i="1"/>
  <c r="P405" i="1" s="1"/>
  <c r="Q406" i="1"/>
  <c r="Q405" i="1" s="1"/>
  <c r="H415" i="1"/>
  <c r="C24" i="5" s="1"/>
  <c r="I415" i="1"/>
  <c r="I413" i="1" s="1"/>
  <c r="J415" i="1"/>
  <c r="J413" i="1" s="1"/>
  <c r="K415" i="1"/>
  <c r="K413" i="1" s="1"/>
  <c r="M415" i="1"/>
  <c r="M413" i="1" s="1"/>
  <c r="N415" i="1"/>
  <c r="N413" i="1" s="1"/>
  <c r="O415" i="1"/>
  <c r="O413" i="1" s="1"/>
  <c r="P415" i="1"/>
  <c r="P413" i="1" s="1"/>
  <c r="Q415" i="1"/>
  <c r="Q413" i="1" s="1"/>
  <c r="H422" i="1"/>
  <c r="C29" i="5" s="1"/>
  <c r="I422" i="1"/>
  <c r="J422" i="1"/>
  <c r="K422" i="1"/>
  <c r="D29" i="5" s="1"/>
  <c r="M422" i="1"/>
  <c r="N422" i="1"/>
  <c r="O422" i="1"/>
  <c r="P422" i="1"/>
  <c r="Q422" i="1"/>
  <c r="H432" i="1"/>
  <c r="C33" i="5" s="1"/>
  <c r="K432" i="1"/>
  <c r="D33" i="5" s="1"/>
  <c r="M432" i="1"/>
  <c r="N432" i="1"/>
  <c r="O432" i="1"/>
  <c r="P432" i="1"/>
  <c r="Q432" i="1"/>
  <c r="L442" i="1"/>
  <c r="R442" i="1" s="1"/>
  <c r="J453" i="1"/>
  <c r="I457" i="1"/>
  <c r="I432" i="1" s="1"/>
  <c r="J460" i="1"/>
  <c r="J461" i="1"/>
  <c r="L469" i="1"/>
  <c r="R469" i="1" s="1"/>
  <c r="H470" i="1"/>
  <c r="C37" i="5" s="1"/>
  <c r="I470" i="1"/>
  <c r="J470" i="1"/>
  <c r="K470" i="1"/>
  <c r="D37" i="5" s="1"/>
  <c r="M470" i="1"/>
  <c r="N470" i="1"/>
  <c r="O470" i="1"/>
  <c r="P470" i="1"/>
  <c r="Q470" i="1"/>
  <c r="H476" i="1"/>
  <c r="C41" i="5" s="1"/>
  <c r="I476" i="1"/>
  <c r="J476" i="1"/>
  <c r="K476" i="1"/>
  <c r="D41" i="5" s="1"/>
  <c r="M476" i="1"/>
  <c r="N476" i="1"/>
  <c r="O476" i="1"/>
  <c r="P476" i="1"/>
  <c r="Q476" i="1"/>
  <c r="L479" i="1"/>
  <c r="R479" i="1" s="1"/>
  <c r="H480" i="1"/>
  <c r="C45" i="5" s="1"/>
  <c r="I480" i="1"/>
  <c r="J480" i="1"/>
  <c r="K480" i="1"/>
  <c r="D45" i="5" s="1"/>
  <c r="M480" i="1"/>
  <c r="N480" i="1"/>
  <c r="O480" i="1"/>
  <c r="P480" i="1"/>
  <c r="Q480" i="1"/>
  <c r="H483" i="1"/>
  <c r="C49" i="5" s="1"/>
  <c r="I483" i="1"/>
  <c r="J483" i="1"/>
  <c r="K483" i="1"/>
  <c r="D49" i="5" s="1"/>
  <c r="M483" i="1"/>
  <c r="N483" i="1"/>
  <c r="O483" i="1"/>
  <c r="P483" i="1"/>
  <c r="Q483" i="1"/>
  <c r="D484" i="1"/>
  <c r="H485" i="1"/>
  <c r="C53" i="5" s="1"/>
  <c r="I485" i="1"/>
  <c r="J485" i="1"/>
  <c r="K485" i="1"/>
  <c r="D53" i="5" s="1"/>
  <c r="M485" i="1"/>
  <c r="N485" i="1"/>
  <c r="O485" i="1"/>
  <c r="P485" i="1"/>
  <c r="Q485" i="1"/>
  <c r="H490" i="1"/>
  <c r="C57" i="5" s="1"/>
  <c r="I490" i="1"/>
  <c r="J490" i="1"/>
  <c r="K490" i="1"/>
  <c r="D57" i="5" s="1"/>
  <c r="M490" i="1"/>
  <c r="N490" i="1"/>
  <c r="O490" i="1"/>
  <c r="P490" i="1"/>
  <c r="Q490" i="1"/>
  <c r="H495" i="1"/>
  <c r="C61" i="5" s="1"/>
  <c r="I495" i="1"/>
  <c r="J495" i="1"/>
  <c r="K495" i="1"/>
  <c r="D61" i="5" s="1"/>
  <c r="M495" i="1"/>
  <c r="N495" i="1"/>
  <c r="P495" i="1"/>
  <c r="Q495" i="1"/>
  <c r="H499" i="1"/>
  <c r="C65" i="5" s="1"/>
  <c r="I499" i="1"/>
  <c r="J499" i="1"/>
  <c r="K499" i="1"/>
  <c r="D65" i="5" s="1"/>
  <c r="M499" i="1"/>
  <c r="N499" i="1"/>
  <c r="O499" i="1"/>
  <c r="P499" i="1"/>
  <c r="Q499" i="1"/>
  <c r="H510" i="1"/>
  <c r="C70" i="5" s="1"/>
  <c r="I510" i="1"/>
  <c r="J510" i="1"/>
  <c r="K510" i="1"/>
  <c r="D70" i="5" s="1"/>
  <c r="M510" i="1"/>
  <c r="N510" i="1"/>
  <c r="P510" i="1"/>
  <c r="Q510" i="1"/>
  <c r="H515" i="1"/>
  <c r="C74" i="5" s="1"/>
  <c r="I515" i="1"/>
  <c r="J515" i="1"/>
  <c r="K515" i="1"/>
  <c r="D74" i="5" s="1"/>
  <c r="M515" i="1"/>
  <c r="N515" i="1"/>
  <c r="O515" i="1"/>
  <c r="P515" i="1"/>
  <c r="Q515" i="1"/>
  <c r="H519" i="1"/>
  <c r="C82" i="5" s="1"/>
  <c r="I519" i="1"/>
  <c r="J519" i="1"/>
  <c r="K519" i="1"/>
  <c r="D82" i="5" s="1"/>
  <c r="M519" i="1"/>
  <c r="N519" i="1"/>
  <c r="O519" i="1"/>
  <c r="P519" i="1"/>
  <c r="Q519" i="1"/>
  <c r="H522" i="1"/>
  <c r="C87" i="5" s="1"/>
  <c r="I522" i="1"/>
  <c r="J522" i="1"/>
  <c r="K522" i="1"/>
  <c r="D87" i="5" s="1"/>
  <c r="M522" i="1"/>
  <c r="N522" i="1"/>
  <c r="O522" i="1"/>
  <c r="P522" i="1"/>
  <c r="Q522" i="1"/>
  <c r="H524" i="1"/>
  <c r="C91" i="5" s="1"/>
  <c r="I524" i="1"/>
  <c r="J524" i="1"/>
  <c r="K524" i="1"/>
  <c r="D91" i="5" s="1"/>
  <c r="M524" i="1"/>
  <c r="O524" i="1"/>
  <c r="P524" i="1"/>
  <c r="Q524" i="1"/>
  <c r="L529" i="1"/>
  <c r="R529" i="1" s="1"/>
  <c r="L536" i="1"/>
  <c r="R536" i="1" s="1"/>
  <c r="H539" i="1"/>
  <c r="C95" i="5" s="1"/>
  <c r="I539" i="1"/>
  <c r="K539" i="1"/>
  <c r="D95" i="5" s="1"/>
  <c r="M539" i="1"/>
  <c r="N539" i="1"/>
  <c r="O539" i="1"/>
  <c r="P539" i="1"/>
  <c r="Q539" i="1"/>
  <c r="J550" i="1"/>
  <c r="L565" i="1"/>
  <c r="R565" i="1" s="1"/>
  <c r="J568" i="1"/>
  <c r="J576" i="1"/>
  <c r="L589" i="1"/>
  <c r="R589" i="1" s="1"/>
  <c r="H593" i="1"/>
  <c r="C99" i="5" s="1"/>
  <c r="I593" i="1"/>
  <c r="J593" i="1"/>
  <c r="K593" i="1"/>
  <c r="D99" i="5" s="1"/>
  <c r="M593" i="1"/>
  <c r="N593" i="1"/>
  <c r="O593" i="1"/>
  <c r="P593" i="1"/>
  <c r="Q593" i="1"/>
  <c r="H607" i="1"/>
  <c r="C103" i="5" s="1"/>
  <c r="I607" i="1"/>
  <c r="J607" i="1"/>
  <c r="K607" i="1"/>
  <c r="D103" i="5" s="1"/>
  <c r="M607" i="1"/>
  <c r="N607" i="1"/>
  <c r="O607" i="1"/>
  <c r="Q607" i="1"/>
  <c r="H619" i="1"/>
  <c r="C108" i="5" s="1"/>
  <c r="I619" i="1"/>
  <c r="J619" i="1"/>
  <c r="K619" i="1"/>
  <c r="D108" i="5" s="1"/>
  <c r="M619" i="1"/>
  <c r="N619" i="1"/>
  <c r="O619" i="1"/>
  <c r="P619" i="1"/>
  <c r="Q619" i="1"/>
  <c r="H622" i="1"/>
  <c r="C112" i="5" s="1"/>
  <c r="I622" i="1"/>
  <c r="J622" i="1"/>
  <c r="K622" i="1"/>
  <c r="D112" i="5" s="1"/>
  <c r="M622" i="1"/>
  <c r="N622" i="1"/>
  <c r="O622" i="1"/>
  <c r="P622" i="1"/>
  <c r="Q622" i="1"/>
  <c r="H625" i="1"/>
  <c r="C116" i="5" s="1"/>
  <c r="I625" i="1"/>
  <c r="J625" i="1"/>
  <c r="K625" i="1"/>
  <c r="D116" i="5" s="1"/>
  <c r="M625" i="1"/>
  <c r="N625" i="1"/>
  <c r="O625" i="1"/>
  <c r="P625" i="1"/>
  <c r="Q625" i="1"/>
  <c r="H631" i="1"/>
  <c r="C125" i="5" s="1"/>
  <c r="I631" i="1"/>
  <c r="J631" i="1"/>
  <c r="K631" i="1"/>
  <c r="D125" i="5" s="1"/>
  <c r="M631" i="1"/>
  <c r="N631" i="1"/>
  <c r="O631" i="1"/>
  <c r="P631" i="1"/>
  <c r="Q631" i="1"/>
  <c r="H634" i="1"/>
  <c r="C129" i="5" s="1"/>
  <c r="I634" i="1"/>
  <c r="J634" i="1"/>
  <c r="K634" i="1"/>
  <c r="D129" i="5" s="1"/>
  <c r="M634" i="1"/>
  <c r="N634" i="1"/>
  <c r="O634" i="1"/>
  <c r="P634" i="1"/>
  <c r="Q634" i="1"/>
  <c r="H636" i="1"/>
  <c r="C133" i="5" s="1"/>
  <c r="I636" i="1"/>
  <c r="J636" i="1"/>
  <c r="K636" i="1"/>
  <c r="D133" i="5" s="1"/>
  <c r="M636" i="1"/>
  <c r="N636" i="1"/>
  <c r="O636" i="1"/>
  <c r="P636" i="1"/>
  <c r="Q636" i="1"/>
  <c r="H639" i="1"/>
  <c r="C137" i="5" s="1"/>
  <c r="I639" i="1"/>
  <c r="J639" i="1"/>
  <c r="K639" i="1"/>
  <c r="D137" i="5" s="1"/>
  <c r="M639" i="1"/>
  <c r="N639" i="1"/>
  <c r="O639" i="1"/>
  <c r="P639" i="1"/>
  <c r="Q639" i="1"/>
  <c r="H647" i="1"/>
  <c r="I647" i="1"/>
  <c r="J647" i="1"/>
  <c r="K647" i="1"/>
  <c r="D142" i="5" s="1"/>
  <c r="M647" i="1"/>
  <c r="N647" i="1"/>
  <c r="O647" i="1"/>
  <c r="P647" i="1"/>
  <c r="Q647" i="1"/>
  <c r="H650" i="1"/>
  <c r="C150" i="5" s="1"/>
  <c r="I650" i="1"/>
  <c r="J650" i="1"/>
  <c r="K650" i="1"/>
  <c r="D150" i="5" s="1"/>
  <c r="M650" i="1"/>
  <c r="N650" i="1"/>
  <c r="O650" i="1"/>
  <c r="P650" i="1"/>
  <c r="Q650" i="1"/>
  <c r="H653" i="1"/>
  <c r="C154" i="5" s="1"/>
  <c r="I653" i="1"/>
  <c r="J653" i="1"/>
  <c r="K653" i="1"/>
  <c r="D154" i="5" s="1"/>
  <c r="M653" i="1"/>
  <c r="N653" i="1"/>
  <c r="O653" i="1"/>
  <c r="P653" i="1"/>
  <c r="Q653" i="1"/>
  <c r="H658" i="1"/>
  <c r="C158" i="5" s="1"/>
  <c r="I658" i="1"/>
  <c r="J658" i="1"/>
  <c r="K658" i="1"/>
  <c r="D158" i="5" s="1"/>
  <c r="M658" i="1"/>
  <c r="N658" i="1"/>
  <c r="O658" i="1"/>
  <c r="P658" i="1"/>
  <c r="Q658" i="1"/>
  <c r="H663" i="1"/>
  <c r="I663" i="1"/>
  <c r="J663" i="1"/>
  <c r="K663" i="1"/>
  <c r="D167" i="5" s="1"/>
  <c r="M663" i="1"/>
  <c r="N663" i="1"/>
  <c r="O663" i="1"/>
  <c r="P663" i="1"/>
  <c r="Q663" i="1"/>
  <c r="H672" i="1"/>
  <c r="C171" i="5" s="1"/>
  <c r="I672" i="1"/>
  <c r="J672" i="1"/>
  <c r="K672" i="1"/>
  <c r="D171" i="5" s="1"/>
  <c r="M672" i="1"/>
  <c r="N672" i="1"/>
  <c r="P672" i="1"/>
  <c r="Q672" i="1"/>
  <c r="H675" i="1"/>
  <c r="C175" i="5" s="1"/>
  <c r="I675" i="1"/>
  <c r="J675" i="1"/>
  <c r="K675" i="1"/>
  <c r="D175" i="5" s="1"/>
  <c r="M675" i="1"/>
  <c r="N675" i="1"/>
  <c r="O675" i="1"/>
  <c r="P675" i="1"/>
  <c r="Q675" i="1"/>
  <c r="H683" i="1"/>
  <c r="C180" i="5" s="1"/>
  <c r="I683" i="1"/>
  <c r="J683" i="1"/>
  <c r="K683" i="1"/>
  <c r="D180" i="5" s="1"/>
  <c r="M683" i="1"/>
  <c r="N683" i="1"/>
  <c r="O683" i="1"/>
  <c r="P683" i="1"/>
  <c r="Q683" i="1"/>
  <c r="H691" i="1"/>
  <c r="C196" i="5" s="1"/>
  <c r="I691" i="1"/>
  <c r="J691" i="1"/>
  <c r="K691" i="1"/>
  <c r="D196" i="5" s="1"/>
  <c r="M691" i="1"/>
  <c r="N691" i="1"/>
  <c r="O691" i="1"/>
  <c r="P691" i="1"/>
  <c r="Q691" i="1"/>
  <c r="H694" i="1"/>
  <c r="C201" i="5" s="1"/>
  <c r="I694" i="1"/>
  <c r="J694" i="1"/>
  <c r="K694" i="1"/>
  <c r="D201" i="5" s="1"/>
  <c r="M694" i="1"/>
  <c r="N694" i="1"/>
  <c r="O694" i="1"/>
  <c r="P694" i="1"/>
  <c r="Q694" i="1"/>
  <c r="H696" i="1"/>
  <c r="C205" i="5" s="1"/>
  <c r="I696" i="1"/>
  <c r="J696" i="1"/>
  <c r="K696" i="1"/>
  <c r="D205" i="5" s="1"/>
  <c r="M696" i="1"/>
  <c r="N696" i="1"/>
  <c r="O696" i="1"/>
  <c r="P696" i="1"/>
  <c r="Q696" i="1"/>
  <c r="H705" i="1"/>
  <c r="C213" i="5" s="1"/>
  <c r="C211" i="5" s="1"/>
  <c r="I705" i="1"/>
  <c r="J705" i="1"/>
  <c r="K705" i="1"/>
  <c r="D213" i="5" s="1"/>
  <c r="M705" i="1"/>
  <c r="N705" i="1"/>
  <c r="O705" i="1"/>
  <c r="P705" i="1"/>
  <c r="Q705" i="1"/>
  <c r="L709" i="1"/>
  <c r="R709" i="1" s="1"/>
  <c r="R714" i="1"/>
  <c r="H715" i="1"/>
  <c r="H714" i="1" s="1"/>
  <c r="I715" i="1"/>
  <c r="I714" i="1" s="1"/>
  <c r="J715" i="1"/>
  <c r="J714" i="1" s="1"/>
  <c r="K715" i="1"/>
  <c r="D16" i="5" s="1"/>
  <c r="M715" i="1"/>
  <c r="M714" i="1" s="1"/>
  <c r="N715" i="1"/>
  <c r="N714" i="1" s="1"/>
  <c r="O715" i="1"/>
  <c r="O714" i="1" s="1"/>
  <c r="P715" i="1"/>
  <c r="P714" i="1" s="1"/>
  <c r="Q715" i="1"/>
  <c r="Q714" i="1" s="1"/>
  <c r="R720" i="1"/>
  <c r="H722" i="1"/>
  <c r="H720" i="1" s="1"/>
  <c r="I722" i="1"/>
  <c r="I720" i="1" s="1"/>
  <c r="J722" i="1"/>
  <c r="J720" i="1" s="1"/>
  <c r="K722" i="1"/>
  <c r="K720" i="1" s="1"/>
  <c r="M722" i="1"/>
  <c r="M720" i="1" s="1"/>
  <c r="N722" i="1"/>
  <c r="N720" i="1" s="1"/>
  <c r="O722" i="1"/>
  <c r="O720" i="1" s="1"/>
  <c r="P722" i="1"/>
  <c r="P720" i="1" s="1"/>
  <c r="Q722" i="1"/>
  <c r="Q720" i="1" s="1"/>
  <c r="H725" i="1"/>
  <c r="C30" i="5" s="1"/>
  <c r="I725" i="1"/>
  <c r="J725" i="1"/>
  <c r="K725" i="1"/>
  <c r="D30" i="5" s="1"/>
  <c r="M725" i="1"/>
  <c r="N725" i="1"/>
  <c r="O725" i="1"/>
  <c r="P725" i="1"/>
  <c r="Q725" i="1"/>
  <c r="S725" i="1"/>
  <c r="L728" i="1"/>
  <c r="R728" i="1" s="1"/>
  <c r="H729" i="1"/>
  <c r="C34" i="5" s="1"/>
  <c r="I729" i="1"/>
  <c r="J729" i="1"/>
  <c r="K729" i="1"/>
  <c r="D34" i="5" s="1"/>
  <c r="M729" i="1"/>
  <c r="N729" i="1"/>
  <c r="O729" i="1"/>
  <c r="P729" i="1"/>
  <c r="Q729" i="1"/>
  <c r="E757" i="1"/>
  <c r="H758" i="1"/>
  <c r="C38" i="5" s="1"/>
  <c r="I758" i="1"/>
  <c r="K758" i="1"/>
  <c r="D38" i="5" s="1"/>
  <c r="M758" i="1"/>
  <c r="N758" i="1"/>
  <c r="O758" i="1"/>
  <c r="P758" i="1"/>
  <c r="Q758" i="1"/>
  <c r="J761" i="1"/>
  <c r="J758" i="1" s="1"/>
  <c r="L769" i="1"/>
  <c r="R769" i="1" s="1"/>
  <c r="H771" i="1"/>
  <c r="C42" i="5" s="1"/>
  <c r="I771" i="1"/>
  <c r="J771" i="1"/>
  <c r="K771" i="1"/>
  <c r="D42" i="5" s="1"/>
  <c r="M771" i="1"/>
  <c r="N771" i="1"/>
  <c r="O771" i="1"/>
  <c r="P771" i="1"/>
  <c r="Q771" i="1"/>
  <c r="H774" i="1"/>
  <c r="C46" i="5" s="1"/>
  <c r="I774" i="1"/>
  <c r="J774" i="1"/>
  <c r="K774" i="1"/>
  <c r="D46" i="5" s="1"/>
  <c r="M774" i="1"/>
  <c r="N774" i="1"/>
  <c r="O774" i="1"/>
  <c r="P774" i="1"/>
  <c r="Q774" i="1"/>
  <c r="H778" i="1"/>
  <c r="C50" i="5" s="1"/>
  <c r="I778" i="1"/>
  <c r="J778" i="1"/>
  <c r="K778" i="1"/>
  <c r="D50" i="5" s="1"/>
  <c r="M778" i="1"/>
  <c r="N778" i="1"/>
  <c r="O778" i="1"/>
  <c r="P778" i="1"/>
  <c r="Q778" i="1"/>
  <c r="H790" i="1"/>
  <c r="C54" i="5" s="1"/>
  <c r="I790" i="1"/>
  <c r="J790" i="1"/>
  <c r="K790" i="1"/>
  <c r="D54" i="5" s="1"/>
  <c r="M790" i="1"/>
  <c r="O790" i="1"/>
  <c r="P790" i="1"/>
  <c r="Q790" i="1"/>
  <c r="H797" i="1"/>
  <c r="C58" i="5" s="1"/>
  <c r="I797" i="1"/>
  <c r="J797" i="1"/>
  <c r="K797" i="1"/>
  <c r="D58" i="5" s="1"/>
  <c r="M797" i="1"/>
  <c r="N797" i="1"/>
  <c r="O797" i="1"/>
  <c r="P797" i="1"/>
  <c r="Q797" i="1"/>
  <c r="S799" i="1"/>
  <c r="H801" i="1"/>
  <c r="C62" i="5" s="1"/>
  <c r="I801" i="1"/>
  <c r="J801" i="1"/>
  <c r="K801" i="1"/>
  <c r="D62" i="5" s="1"/>
  <c r="M801" i="1"/>
  <c r="N801" i="1"/>
  <c r="O801" i="1"/>
  <c r="P801" i="1"/>
  <c r="Q801" i="1"/>
  <c r="H803" i="1"/>
  <c r="C66" i="5" s="1"/>
  <c r="J803" i="1"/>
  <c r="K803" i="1"/>
  <c r="D66" i="5" s="1"/>
  <c r="M803" i="1"/>
  <c r="N803" i="1"/>
  <c r="O803" i="1"/>
  <c r="P803" i="1"/>
  <c r="Q803" i="1"/>
  <c r="S803" i="1"/>
  <c r="I804" i="1"/>
  <c r="I806" i="1"/>
  <c r="H813" i="1"/>
  <c r="C71" i="5" s="1"/>
  <c r="I813" i="1"/>
  <c r="J813" i="1"/>
  <c r="K813" i="1"/>
  <c r="D71" i="5" s="1"/>
  <c r="M813" i="1"/>
  <c r="N813" i="1"/>
  <c r="O813" i="1"/>
  <c r="P813" i="1"/>
  <c r="Q813" i="1"/>
  <c r="H816" i="1"/>
  <c r="C79" i="5" s="1"/>
  <c r="I816" i="1"/>
  <c r="J816" i="1"/>
  <c r="K816" i="1"/>
  <c r="D79" i="5" s="1"/>
  <c r="M816" i="1"/>
  <c r="N816" i="1"/>
  <c r="O816" i="1"/>
  <c r="P816" i="1"/>
  <c r="Q816" i="1"/>
  <c r="C83" i="5"/>
  <c r="D83" i="5"/>
  <c r="H820" i="1"/>
  <c r="C88" i="5" s="1"/>
  <c r="I820" i="1"/>
  <c r="J820" i="1"/>
  <c r="K820" i="1"/>
  <c r="D88" i="5" s="1"/>
  <c r="M820" i="1"/>
  <c r="N820" i="1"/>
  <c r="O820" i="1"/>
  <c r="P820" i="1"/>
  <c r="Q820" i="1"/>
  <c r="H822" i="1"/>
  <c r="C92" i="5" s="1"/>
  <c r="I822" i="1"/>
  <c r="J822" i="1"/>
  <c r="K822" i="1"/>
  <c r="M822" i="1"/>
  <c r="N822" i="1"/>
  <c r="O822" i="1"/>
  <c r="P822" i="1"/>
  <c r="Q822" i="1"/>
  <c r="H841" i="1"/>
  <c r="C96" i="5" s="1"/>
  <c r="I841" i="1"/>
  <c r="J841" i="1"/>
  <c r="K841" i="1"/>
  <c r="D96" i="5" s="1"/>
  <c r="M841" i="1"/>
  <c r="N841" i="1"/>
  <c r="O841" i="1"/>
  <c r="P841" i="1"/>
  <c r="Q841" i="1"/>
  <c r="H919" i="1"/>
  <c r="C100" i="5" s="1"/>
  <c r="I919" i="1"/>
  <c r="J919" i="1"/>
  <c r="K919" i="1"/>
  <c r="D100" i="5" s="1"/>
  <c r="M919" i="1"/>
  <c r="N919" i="1"/>
  <c r="O919" i="1"/>
  <c r="P919" i="1"/>
  <c r="Q919" i="1"/>
  <c r="H934" i="1"/>
  <c r="C104" i="5" s="1"/>
  <c r="I934" i="1"/>
  <c r="J934" i="1"/>
  <c r="K934" i="1"/>
  <c r="D104" i="5" s="1"/>
  <c r="M934" i="1"/>
  <c r="N934" i="1"/>
  <c r="O934" i="1"/>
  <c r="P934" i="1"/>
  <c r="Q934" i="1"/>
  <c r="H948" i="1"/>
  <c r="C109" i="5" s="1"/>
  <c r="I948" i="1"/>
  <c r="J948" i="1"/>
  <c r="K948" i="1"/>
  <c r="D109" i="5" s="1"/>
  <c r="M948" i="1"/>
  <c r="N948" i="1"/>
  <c r="O948" i="1"/>
  <c r="P948" i="1"/>
  <c r="Q948" i="1"/>
  <c r="H950" i="1"/>
  <c r="C113" i="5" s="1"/>
  <c r="I950" i="1"/>
  <c r="J950" i="1"/>
  <c r="K950" i="1"/>
  <c r="D113" i="5" s="1"/>
  <c r="M950" i="1"/>
  <c r="N950" i="1"/>
  <c r="O950" i="1"/>
  <c r="P950" i="1"/>
  <c r="Q950" i="1"/>
  <c r="H953" i="1"/>
  <c r="C117" i="5" s="1"/>
  <c r="I953" i="1"/>
  <c r="J953" i="1"/>
  <c r="K953" i="1"/>
  <c r="D117" i="5" s="1"/>
  <c r="M953" i="1"/>
  <c r="N953" i="1"/>
  <c r="O953" i="1"/>
  <c r="P953" i="1"/>
  <c r="Q953" i="1"/>
  <c r="H957" i="1"/>
  <c r="C126" i="5" s="1"/>
  <c r="I957" i="1"/>
  <c r="J957" i="1"/>
  <c r="K957" i="1"/>
  <c r="D126" i="5" s="1"/>
  <c r="M957" i="1"/>
  <c r="N957" i="1"/>
  <c r="O957" i="1"/>
  <c r="P957" i="1"/>
  <c r="Q957" i="1"/>
  <c r="H961" i="1"/>
  <c r="C134" i="5" s="1"/>
  <c r="I961" i="1"/>
  <c r="J961" i="1"/>
  <c r="K961" i="1"/>
  <c r="D134" i="5" s="1"/>
  <c r="M961" i="1"/>
  <c r="N961" i="1"/>
  <c r="O961" i="1"/>
  <c r="P961" i="1"/>
  <c r="Q961" i="1"/>
  <c r="H963" i="1"/>
  <c r="C138" i="5" s="1"/>
  <c r="I963" i="1"/>
  <c r="K963" i="1"/>
  <c r="D138" i="5" s="1"/>
  <c r="M963" i="1"/>
  <c r="N963" i="1"/>
  <c r="O963" i="1"/>
  <c r="P963" i="1"/>
  <c r="Q963" i="1"/>
  <c r="J965" i="1"/>
  <c r="J963" i="1" s="1"/>
  <c r="H972" i="1"/>
  <c r="C143" i="5" s="1"/>
  <c r="I972" i="1"/>
  <c r="J972" i="1"/>
  <c r="K972" i="1"/>
  <c r="D143" i="5" s="1"/>
  <c r="M972" i="1"/>
  <c r="N972" i="1"/>
  <c r="O972" i="1"/>
  <c r="P972" i="1"/>
  <c r="Q972" i="1"/>
  <c r="H978" i="1"/>
  <c r="C147" i="5" s="1"/>
  <c r="I978" i="1"/>
  <c r="J978" i="1"/>
  <c r="K978" i="1"/>
  <c r="D147" i="5" s="1"/>
  <c r="M978" i="1"/>
  <c r="N978" i="1"/>
  <c r="O978" i="1"/>
  <c r="P978" i="1"/>
  <c r="Q978" i="1"/>
  <c r="H980" i="1"/>
  <c r="C151" i="5" s="1"/>
  <c r="I980" i="1"/>
  <c r="J980" i="1"/>
  <c r="K980" i="1"/>
  <c r="D151" i="5" s="1"/>
  <c r="M980" i="1"/>
  <c r="N980" i="1"/>
  <c r="O980" i="1"/>
  <c r="P980" i="1"/>
  <c r="Q980" i="1"/>
  <c r="H982" i="1"/>
  <c r="C155" i="5" s="1"/>
  <c r="I982" i="1"/>
  <c r="J982" i="1"/>
  <c r="K982" i="1"/>
  <c r="D155" i="5" s="1"/>
  <c r="M982" i="1"/>
  <c r="N982" i="1"/>
  <c r="O982" i="1"/>
  <c r="P982" i="1"/>
  <c r="Q982" i="1"/>
  <c r="H985" i="1"/>
  <c r="C159" i="5" s="1"/>
  <c r="I985" i="1"/>
  <c r="J985" i="1"/>
  <c r="K985" i="1"/>
  <c r="M985" i="1"/>
  <c r="N985" i="1"/>
  <c r="O985" i="1"/>
  <c r="P985" i="1"/>
  <c r="Q985" i="1"/>
  <c r="H996" i="1"/>
  <c r="C163" i="5" s="1"/>
  <c r="I996" i="1"/>
  <c r="J996" i="1"/>
  <c r="K996" i="1"/>
  <c r="D163" i="5" s="1"/>
  <c r="M996" i="1"/>
  <c r="N996" i="1"/>
  <c r="O996" i="1"/>
  <c r="P996" i="1"/>
  <c r="Q996" i="1"/>
  <c r="H1000" i="1"/>
  <c r="C168" i="5" s="1"/>
  <c r="I1000" i="1"/>
  <c r="J1000" i="1"/>
  <c r="K1000" i="1"/>
  <c r="D168" i="5" s="1"/>
  <c r="M1000" i="1"/>
  <c r="O1000" i="1"/>
  <c r="P1000" i="1"/>
  <c r="Q1000" i="1"/>
  <c r="H1008" i="1"/>
  <c r="C172" i="5" s="1"/>
  <c r="I1008" i="1"/>
  <c r="J1008" i="1"/>
  <c r="K1008" i="1"/>
  <c r="D172" i="5" s="1"/>
  <c r="M1008" i="1"/>
  <c r="N1008" i="1"/>
  <c r="O1008" i="1"/>
  <c r="P1008" i="1"/>
  <c r="Q1008" i="1"/>
  <c r="H1012" i="1"/>
  <c r="C176" i="5" s="1"/>
  <c r="I1012" i="1"/>
  <c r="J1012" i="1"/>
  <c r="K1012" i="1"/>
  <c r="D176" i="5" s="1"/>
  <c r="M1012" i="1"/>
  <c r="N1012" i="1"/>
  <c r="O1012" i="1"/>
  <c r="P1012" i="1"/>
  <c r="Q1012" i="1"/>
  <c r="H1030" i="1"/>
  <c r="C181" i="5" s="1"/>
  <c r="I1030" i="1"/>
  <c r="J1030" i="1"/>
  <c r="K1030" i="1"/>
  <c r="D181" i="5" s="1"/>
  <c r="M1030" i="1"/>
  <c r="N1030" i="1"/>
  <c r="O1030" i="1"/>
  <c r="P1030" i="1"/>
  <c r="Q1030" i="1"/>
  <c r="H1035" i="1"/>
  <c r="C197" i="5" s="1"/>
  <c r="I1035" i="1"/>
  <c r="J1035" i="1"/>
  <c r="K1035" i="1"/>
  <c r="D197" i="5" s="1"/>
  <c r="M1035" i="1"/>
  <c r="N1035" i="1"/>
  <c r="O1035" i="1"/>
  <c r="P1035" i="1"/>
  <c r="Q1035" i="1"/>
  <c r="H1038" i="1"/>
  <c r="C202" i="5" s="1"/>
  <c r="I1038" i="1"/>
  <c r="I1037" i="1" s="1"/>
  <c r="J1038" i="1"/>
  <c r="J1037" i="1" s="1"/>
  <c r="K1038" i="1"/>
  <c r="D202" i="5" s="1"/>
  <c r="M1038" i="1"/>
  <c r="M1037" i="1" s="1"/>
  <c r="N1038" i="1"/>
  <c r="N1037" i="1" s="1"/>
  <c r="P1038" i="1"/>
  <c r="P1037" i="1" s="1"/>
  <c r="Q1038" i="1"/>
  <c r="Q1037" i="1" s="1"/>
  <c r="N193" i="1"/>
  <c r="J457" i="1"/>
  <c r="M376" i="3"/>
  <c r="C342" i="3"/>
  <c r="L341" i="1" s="1"/>
  <c r="R24" i="3"/>
  <c r="J24" i="3"/>
  <c r="D102" i="3"/>
  <c r="C102" i="3" s="1"/>
  <c r="L101" i="1" s="1"/>
  <c r="R101" i="1" s="1"/>
  <c r="R38" i="3"/>
  <c r="S38" i="3"/>
  <c r="S39" i="3"/>
  <c r="P38" i="3"/>
  <c r="U24" i="3"/>
  <c r="Q309" i="3"/>
  <c r="M24" i="3"/>
  <c r="I24" i="3"/>
  <c r="F510" i="3"/>
  <c r="V24" i="3"/>
  <c r="R199" i="1"/>
  <c r="L525" i="1"/>
  <c r="V619" i="3"/>
  <c r="C275" i="3"/>
  <c r="L274" i="1" s="1"/>
  <c r="O38" i="3"/>
  <c r="O1038" i="1"/>
  <c r="O1037" i="1" s="1"/>
  <c r="D391" i="3" l="1"/>
  <c r="G24" i="3"/>
  <c r="T346" i="3"/>
  <c r="D385" i="3"/>
  <c r="D68" i="3"/>
  <c r="C68" i="3" s="1"/>
  <c r="L67" i="1" s="1"/>
  <c r="D637" i="3"/>
  <c r="R280" i="1"/>
  <c r="H619" i="3"/>
  <c r="R522" i="3"/>
  <c r="H346" i="3"/>
  <c r="H8" i="5"/>
  <c r="T376" i="3"/>
  <c r="P376" i="3"/>
  <c r="D37" i="3"/>
  <c r="I98" i="3"/>
  <c r="I30" i="3" s="1"/>
  <c r="D361" i="3"/>
  <c r="O948" i="3"/>
  <c r="C388" i="3"/>
  <c r="N39" i="3"/>
  <c r="N37" i="3" s="1"/>
  <c r="N30" i="3" s="1"/>
  <c r="S619" i="3"/>
  <c r="I522" i="3"/>
  <c r="U364" i="3"/>
  <c r="E152" i="3"/>
  <c r="D416" i="3"/>
  <c r="D414" i="3" s="1"/>
  <c r="R195" i="1"/>
  <c r="R619" i="3"/>
  <c r="J619" i="3"/>
  <c r="O510" i="3"/>
  <c r="K510" i="3"/>
  <c r="C693" i="3"/>
  <c r="L692" i="1" s="1"/>
  <c r="R692" i="1" s="1"/>
  <c r="L515" i="1"/>
  <c r="M74" i="5" s="1"/>
  <c r="N74" i="5" s="1"/>
  <c r="O364" i="3"/>
  <c r="D635" i="3"/>
  <c r="V330" i="3"/>
  <c r="F619" i="3"/>
  <c r="G510" i="3"/>
  <c r="Q1030" i="3"/>
  <c r="N956" i="3"/>
  <c r="O694" i="3"/>
  <c r="G694" i="3"/>
  <c r="N663" i="3"/>
  <c r="L364" i="3"/>
  <c r="H364" i="3"/>
  <c r="M30" i="3"/>
  <c r="P24" i="3"/>
  <c r="H24" i="3"/>
  <c r="H647" i="3"/>
  <c r="M619" i="3"/>
  <c r="N510" i="3"/>
  <c r="J376" i="3"/>
  <c r="O376" i="3"/>
  <c r="M330" i="3"/>
  <c r="S330" i="3"/>
  <c r="O152" i="3"/>
  <c r="K152" i="3"/>
  <c r="G152" i="3"/>
  <c r="C115" i="3"/>
  <c r="N376" i="3"/>
  <c r="G376" i="3"/>
  <c r="L346" i="3"/>
  <c r="R277" i="1"/>
  <c r="D169" i="3"/>
  <c r="D199" i="3"/>
  <c r="U309" i="3"/>
  <c r="M309" i="3"/>
  <c r="E309" i="3"/>
  <c r="M522" i="3"/>
  <c r="E522" i="3"/>
  <c r="E113" i="3"/>
  <c r="D113" i="3" s="1"/>
  <c r="C113" i="3" s="1"/>
  <c r="L112" i="1" s="1"/>
  <c r="R112" i="1" s="1"/>
  <c r="Q619" i="3"/>
  <c r="V510" i="3"/>
  <c r="R510" i="3"/>
  <c r="J510" i="3"/>
  <c r="S376" i="3"/>
  <c r="D331" i="3"/>
  <c r="U39" i="3"/>
  <c r="U37" i="3" s="1"/>
  <c r="U30" i="3" s="1"/>
  <c r="L115" i="1"/>
  <c r="R115" i="1" s="1"/>
  <c r="O1030" i="3"/>
  <c r="G1030" i="3"/>
  <c r="V820" i="3"/>
  <c r="I820" i="3"/>
  <c r="N683" i="3"/>
  <c r="F683" i="3"/>
  <c r="L663" i="3"/>
  <c r="L630" i="3"/>
  <c r="K376" i="3"/>
  <c r="O37" i="3"/>
  <c r="O30" i="3" s="1"/>
  <c r="C524" i="3"/>
  <c r="C523" i="3" s="1"/>
  <c r="R186" i="1"/>
  <c r="N191" i="1"/>
  <c r="C1038" i="3"/>
  <c r="M1000" i="3"/>
  <c r="R196" i="1"/>
  <c r="C637" i="3"/>
  <c r="L956" i="3"/>
  <c r="L694" i="3"/>
  <c r="U694" i="3"/>
  <c r="I630" i="3"/>
  <c r="P619" i="3"/>
  <c r="K522" i="3"/>
  <c r="F522" i="3"/>
  <c r="U510" i="3"/>
  <c r="R422" i="3"/>
  <c r="J422" i="3"/>
  <c r="K364" i="3"/>
  <c r="G364" i="3"/>
  <c r="V364" i="3"/>
  <c r="U346" i="3"/>
  <c r="Q346" i="3"/>
  <c r="U330" i="3"/>
  <c r="Q330" i="3"/>
  <c r="T152" i="3"/>
  <c r="P152" i="3"/>
  <c r="L152" i="3"/>
  <c r="H152" i="3"/>
  <c r="U152" i="3"/>
  <c r="Q152" i="3"/>
  <c r="M152" i="3"/>
  <c r="V152" i="3"/>
  <c r="R152" i="3"/>
  <c r="N152" i="3"/>
  <c r="J152" i="3"/>
  <c r="F152" i="3"/>
  <c r="K30" i="3"/>
  <c r="P346" i="3"/>
  <c r="L309" i="3"/>
  <c r="C594" i="3"/>
  <c r="D115" i="3"/>
  <c r="C485" i="3"/>
  <c r="C484" i="3" s="1"/>
  <c r="C516" i="3"/>
  <c r="D949" i="3"/>
  <c r="N284" i="1"/>
  <c r="L820" i="3"/>
  <c r="W841" i="1"/>
  <c r="R285" i="1"/>
  <c r="O647" i="3"/>
  <c r="Q630" i="3"/>
  <c r="T422" i="3"/>
  <c r="V376" i="3"/>
  <c r="C373" i="3"/>
  <c r="D372" i="3"/>
  <c r="D353" i="3"/>
  <c r="C354" i="3"/>
  <c r="L353" i="1" s="1"/>
  <c r="L352" i="1" s="1"/>
  <c r="C351" i="3"/>
  <c r="L350" i="1" s="1"/>
  <c r="R350" i="1" s="1"/>
  <c r="D350" i="3"/>
  <c r="L347" i="1"/>
  <c r="R347" i="1" s="1"/>
  <c r="C347" i="3"/>
  <c r="K346" i="3"/>
  <c r="R330" i="3"/>
  <c r="N330" i="3"/>
  <c r="J330" i="3"/>
  <c r="F330" i="3"/>
  <c r="L290" i="1"/>
  <c r="R290" i="1" s="1"/>
  <c r="C289" i="3"/>
  <c r="N275" i="1"/>
  <c r="R275" i="1"/>
  <c r="D190" i="3"/>
  <c r="C190" i="3" s="1"/>
  <c r="L189" i="1" s="1"/>
  <c r="N189" i="1" s="1"/>
  <c r="E181" i="3"/>
  <c r="E179" i="3" s="1"/>
  <c r="C175" i="3"/>
  <c r="L174" i="1" s="1"/>
  <c r="R174" i="1" s="1"/>
  <c r="D173" i="3"/>
  <c r="L171" i="1"/>
  <c r="R171" i="1" s="1"/>
  <c r="C169" i="3"/>
  <c r="R140" i="1"/>
  <c r="L139" i="1"/>
  <c r="M64" i="5" s="1"/>
  <c r="N64" i="5" s="1"/>
  <c r="C134" i="3"/>
  <c r="L133" i="1" s="1"/>
  <c r="R133" i="1" s="1"/>
  <c r="D130" i="3"/>
  <c r="T38" i="3"/>
  <c r="T39" i="3"/>
  <c r="C33" i="3"/>
  <c r="L32" i="1" s="1"/>
  <c r="R32" i="1" s="1"/>
  <c r="D31" i="3"/>
  <c r="C29" i="3"/>
  <c r="D28" i="3"/>
  <c r="S24" i="3"/>
  <c r="O24" i="3"/>
  <c r="C18" i="3"/>
  <c r="D14" i="3"/>
  <c r="D13" i="3" s="1"/>
  <c r="R956" i="3"/>
  <c r="C815" i="3"/>
  <c r="L814" i="1" s="1"/>
  <c r="L813" i="1" s="1"/>
  <c r="M71" i="5" s="1"/>
  <c r="D814" i="3"/>
  <c r="D726" i="3"/>
  <c r="C726" i="3" s="1"/>
  <c r="C727" i="3"/>
  <c r="L726" i="1" s="1"/>
  <c r="R726" i="1" s="1"/>
  <c r="R512" i="1"/>
  <c r="O512" i="1"/>
  <c r="L488" i="1"/>
  <c r="R488" i="1" s="1"/>
  <c r="S488" i="1" s="1"/>
  <c r="C486" i="3"/>
  <c r="P422" i="3"/>
  <c r="I376" i="3"/>
  <c r="R376" i="3"/>
  <c r="C367" i="3"/>
  <c r="D365" i="3"/>
  <c r="C393" i="3"/>
  <c r="D289" i="3"/>
  <c r="D486" i="3"/>
  <c r="C416" i="3"/>
  <c r="C414" i="3" s="1"/>
  <c r="D347" i="3"/>
  <c r="E948" i="3"/>
  <c r="S663" i="3"/>
  <c r="F630" i="3"/>
  <c r="L627" i="1"/>
  <c r="R627" i="1" s="1"/>
  <c r="C626" i="3"/>
  <c r="C622" i="3"/>
  <c r="L621" i="1" s="1"/>
  <c r="R621" i="1" s="1"/>
  <c r="D620" i="3"/>
  <c r="C502" i="3"/>
  <c r="L501" i="1" s="1"/>
  <c r="R501" i="1" s="1"/>
  <c r="D500" i="3"/>
  <c r="C473" i="3"/>
  <c r="L472" i="1" s="1"/>
  <c r="R472" i="1" s="1"/>
  <c r="S472" i="1" s="1"/>
  <c r="D471" i="3"/>
  <c r="C427" i="3"/>
  <c r="L426" i="1" s="1"/>
  <c r="R426" i="1" s="1"/>
  <c r="D423" i="3"/>
  <c r="Q376" i="3"/>
  <c r="F376" i="3"/>
  <c r="C511" i="3"/>
  <c r="F1030" i="3"/>
  <c r="G1000" i="3"/>
  <c r="P1000" i="3"/>
  <c r="G972" i="3"/>
  <c r="T956" i="3"/>
  <c r="P956" i="3"/>
  <c r="U948" i="3"/>
  <c r="M948" i="3"/>
  <c r="I948" i="3"/>
  <c r="Q725" i="3"/>
  <c r="Q694" i="3"/>
  <c r="R663" i="3"/>
  <c r="F663" i="3"/>
  <c r="T630" i="3"/>
  <c r="P630" i="3"/>
  <c r="D511" i="3"/>
  <c r="T510" i="3"/>
  <c r="P510" i="3"/>
  <c r="L510" i="3"/>
  <c r="L422" i="3"/>
  <c r="H422" i="3"/>
  <c r="V422" i="3"/>
  <c r="N422" i="3"/>
  <c r="F422" i="3"/>
  <c r="Q422" i="3"/>
  <c r="L376" i="3"/>
  <c r="H376" i="3"/>
  <c r="N364" i="3"/>
  <c r="F364" i="3"/>
  <c r="M364" i="3"/>
  <c r="M346" i="3"/>
  <c r="I346" i="3"/>
  <c r="E346" i="3"/>
  <c r="R346" i="3"/>
  <c r="J346" i="3"/>
  <c r="T330" i="3"/>
  <c r="P330" i="3"/>
  <c r="H330" i="3"/>
  <c r="G330" i="3"/>
  <c r="O330" i="3"/>
  <c r="C310" i="3"/>
  <c r="V309" i="3"/>
  <c r="D274" i="3"/>
  <c r="J1000" i="3"/>
  <c r="U956" i="3"/>
  <c r="Q956" i="3"/>
  <c r="E956" i="3"/>
  <c r="E820" i="3"/>
  <c r="G813" i="3"/>
  <c r="S309" i="3"/>
  <c r="N185" i="1"/>
  <c r="R185" i="1"/>
  <c r="R181" i="1"/>
  <c r="N181" i="1"/>
  <c r="L336" i="1"/>
  <c r="L335" i="1" s="1"/>
  <c r="M128" i="5" s="1"/>
  <c r="N128" i="5" s="1"/>
  <c r="C336" i="3"/>
  <c r="S1030" i="3"/>
  <c r="G948" i="3"/>
  <c r="V948" i="3"/>
  <c r="R820" i="3"/>
  <c r="N820" i="3"/>
  <c r="J820" i="3"/>
  <c r="F820" i="3"/>
  <c r="U820" i="3"/>
  <c r="L813" i="3"/>
  <c r="S813" i="3"/>
  <c r="K813" i="3"/>
  <c r="C776" i="3"/>
  <c r="L775" i="1" s="1"/>
  <c r="R775" i="1" s="1"/>
  <c r="T694" i="3"/>
  <c r="Q683" i="3"/>
  <c r="M683" i="3"/>
  <c r="E683" i="3"/>
  <c r="K683" i="3"/>
  <c r="G683" i="3"/>
  <c r="U647" i="3"/>
  <c r="Q647" i="3"/>
  <c r="J972" i="3"/>
  <c r="O956" i="3"/>
  <c r="G956" i="3"/>
  <c r="J948" i="3"/>
  <c r="F948" i="3"/>
  <c r="M972" i="3"/>
  <c r="C385" i="3"/>
  <c r="D388" i="3"/>
  <c r="D626" i="3"/>
  <c r="R283" i="1"/>
  <c r="D973" i="3"/>
  <c r="L715" i="1"/>
  <c r="L714" i="1" s="1"/>
  <c r="D310" i="3"/>
  <c r="D309" i="3" s="1"/>
  <c r="D336" i="3"/>
  <c r="C1032" i="3"/>
  <c r="L1031" i="1" s="1"/>
  <c r="R1031" i="1" s="1"/>
  <c r="S1031" i="1" s="1"/>
  <c r="C407" i="3"/>
  <c r="C406" i="3" s="1"/>
  <c r="U1030" i="3"/>
  <c r="D1009" i="3"/>
  <c r="O1000" i="3"/>
  <c r="Q522" i="3"/>
  <c r="D407" i="3"/>
  <c r="D406" i="3" s="1"/>
  <c r="D393" i="3"/>
  <c r="D481" i="3"/>
  <c r="C659" i="3"/>
  <c r="D659" i="3"/>
  <c r="I725" i="3"/>
  <c r="D632" i="3"/>
  <c r="R514" i="1"/>
  <c r="D140" i="3"/>
  <c r="C357" i="3"/>
  <c r="D357" i="3"/>
  <c r="D340" i="3"/>
  <c r="L725" i="3"/>
  <c r="N694" i="3"/>
  <c r="S694" i="3"/>
  <c r="K694" i="3"/>
  <c r="R683" i="3"/>
  <c r="J683" i="3"/>
  <c r="L683" i="3"/>
  <c r="H683" i="3"/>
  <c r="T663" i="3"/>
  <c r="P663" i="3"/>
  <c r="H663" i="3"/>
  <c r="V647" i="3"/>
  <c r="T647" i="3"/>
  <c r="O630" i="3"/>
  <c r="K630" i="3"/>
  <c r="G630" i="3"/>
  <c r="I619" i="3"/>
  <c r="M682" i="1"/>
  <c r="C119" i="5"/>
  <c r="D207" i="5"/>
  <c r="C25" i="5"/>
  <c r="C22" i="5" s="1"/>
  <c r="P819" i="1"/>
  <c r="K819" i="1"/>
  <c r="N662" i="1"/>
  <c r="C1040" i="3"/>
  <c r="L985" i="1"/>
  <c r="M159" i="5" s="1"/>
  <c r="N159" i="5" s="1"/>
  <c r="N287" i="1"/>
  <c r="L817" i="1"/>
  <c r="R282" i="1"/>
  <c r="C779" i="3"/>
  <c r="L361" i="1"/>
  <c r="R361" i="1" s="1"/>
  <c r="D540" i="3"/>
  <c r="C608" i="3"/>
  <c r="D684" i="3"/>
  <c r="D683" i="3" s="1"/>
  <c r="D608" i="3"/>
  <c r="D594" i="3"/>
  <c r="L510" i="1"/>
  <c r="M70" i="5" s="1"/>
  <c r="N70" i="5" s="1"/>
  <c r="R286" i="1"/>
  <c r="D817" i="3"/>
  <c r="L658" i="1"/>
  <c r="M158" i="5" s="1"/>
  <c r="N158" i="5" s="1"/>
  <c r="L622" i="1"/>
  <c r="M112" i="5" s="1"/>
  <c r="N112" i="5" s="1"/>
  <c r="M1030" i="3"/>
  <c r="O820" i="3"/>
  <c r="C18" i="5"/>
  <c r="M662" i="1"/>
  <c r="I1029" i="1"/>
  <c r="D160" i="5"/>
  <c r="D131" i="5"/>
  <c r="J819" i="1"/>
  <c r="I682" i="1"/>
  <c r="N151" i="1"/>
  <c r="N23" i="1"/>
  <c r="O23" i="1"/>
  <c r="M999" i="1"/>
  <c r="H12" i="1"/>
  <c r="C199" i="5"/>
  <c r="Q682" i="1"/>
  <c r="N947" i="1"/>
  <c r="Q999" i="1"/>
  <c r="O971" i="1"/>
  <c r="D173" i="5"/>
  <c r="N999" i="1"/>
  <c r="C131" i="5"/>
  <c r="C203" i="5"/>
  <c r="K308" i="1"/>
  <c r="R804" i="1"/>
  <c r="L475" i="1"/>
  <c r="C199" i="3"/>
  <c r="L210" i="1"/>
  <c r="R210" i="1" s="1"/>
  <c r="L388" i="1"/>
  <c r="L387" i="1" s="1"/>
  <c r="M187" i="5" s="1"/>
  <c r="M186" i="5" s="1"/>
  <c r="V1000" i="3"/>
  <c r="V972" i="3"/>
  <c r="C802" i="3"/>
  <c r="V725" i="3"/>
  <c r="P725" i="3"/>
  <c r="H725" i="3"/>
  <c r="D716" i="3"/>
  <c r="D715" i="3" s="1"/>
  <c r="C715" i="3" s="1"/>
  <c r="D706" i="3"/>
  <c r="I694" i="3"/>
  <c r="E694" i="3"/>
  <c r="V694" i="3"/>
  <c r="J694" i="3"/>
  <c r="O663" i="3"/>
  <c r="U663" i="3"/>
  <c r="M663" i="3"/>
  <c r="S647" i="3"/>
  <c r="R647" i="3"/>
  <c r="F647" i="3"/>
  <c r="R630" i="3"/>
  <c r="N630" i="3"/>
  <c r="U630" i="3"/>
  <c r="M630" i="3"/>
  <c r="G30" i="3"/>
  <c r="H30" i="3"/>
  <c r="V30" i="3"/>
  <c r="J30" i="3"/>
  <c r="F30" i="3"/>
  <c r="C823" i="3"/>
  <c r="V813" i="3"/>
  <c r="R813" i="3"/>
  <c r="N813" i="3"/>
  <c r="J813" i="3"/>
  <c r="F813" i="3"/>
  <c r="E813" i="3"/>
  <c r="T813" i="3"/>
  <c r="P813" i="3"/>
  <c r="H813" i="3"/>
  <c r="T948" i="3"/>
  <c r="M422" i="3"/>
  <c r="K1000" i="3"/>
  <c r="S422" i="3"/>
  <c r="K330" i="3"/>
  <c r="N790" i="1"/>
  <c r="N724" i="1" s="1"/>
  <c r="R796" i="1"/>
  <c r="C27" i="3"/>
  <c r="D25" i="3"/>
  <c r="C651" i="3"/>
  <c r="D676" i="3"/>
  <c r="L89" i="1"/>
  <c r="R89" i="1" s="1"/>
  <c r="P37" i="3"/>
  <c r="P30" i="3" s="1"/>
  <c r="D78" i="3"/>
  <c r="D640" i="3"/>
  <c r="R184" i="1"/>
  <c r="N184" i="1"/>
  <c r="J956" i="3"/>
  <c r="C923" i="3"/>
  <c r="L922" i="1" s="1"/>
  <c r="L919" i="1" s="1"/>
  <c r="M100" i="5" s="1"/>
  <c r="N100" i="5" s="1"/>
  <c r="D920" i="3"/>
  <c r="C920" i="3" s="1"/>
  <c r="L173" i="1"/>
  <c r="R173" i="1" s="1"/>
  <c r="C156" i="3"/>
  <c r="D153" i="3"/>
  <c r="C140" i="3"/>
  <c r="C822" i="3"/>
  <c r="D821" i="3"/>
  <c r="K663" i="3"/>
  <c r="G663" i="3"/>
  <c r="C664" i="3"/>
  <c r="R651" i="1"/>
  <c r="L650" i="1"/>
  <c r="M150" i="5" s="1"/>
  <c r="N150" i="5" s="1"/>
  <c r="C91" i="3"/>
  <c r="L90" i="1" s="1"/>
  <c r="R90" i="1" s="1"/>
  <c r="D89" i="3"/>
  <c r="L30" i="3"/>
  <c r="L391" i="1"/>
  <c r="L390" i="1" s="1"/>
  <c r="M191" i="5" s="1"/>
  <c r="M190" i="5" s="1"/>
  <c r="R525" i="1"/>
  <c r="S525" i="1" s="1"/>
  <c r="L130" i="1"/>
  <c r="R130" i="1" s="1"/>
  <c r="D791" i="3"/>
  <c r="C791" i="3" s="1"/>
  <c r="C697" i="3"/>
  <c r="D773" i="3"/>
  <c r="D772" i="3" s="1"/>
  <c r="C772" i="3" s="1"/>
  <c r="D823" i="3"/>
  <c r="L635" i="1"/>
  <c r="L634" i="1" s="1"/>
  <c r="M129" i="5" s="1"/>
  <c r="N129" i="5" s="1"/>
  <c r="C274" i="3"/>
  <c r="C716" i="3"/>
  <c r="R717" i="1"/>
  <c r="D664" i="3"/>
  <c r="C708" i="3"/>
  <c r="L332" i="1"/>
  <c r="M124" i="5" s="1"/>
  <c r="N124" i="5" s="1"/>
  <c r="D651" i="3"/>
  <c r="L824" i="1"/>
  <c r="R824" i="1" s="1"/>
  <c r="L666" i="1"/>
  <c r="R513" i="1"/>
  <c r="O513" i="1"/>
  <c r="C1036" i="3"/>
  <c r="L1036" i="1"/>
  <c r="L1035" i="1" s="1"/>
  <c r="M197" i="5" s="1"/>
  <c r="N197" i="5" s="1"/>
  <c r="K1030" i="3"/>
  <c r="M956" i="3"/>
  <c r="I956" i="3"/>
  <c r="R725" i="3"/>
  <c r="L632" i="1"/>
  <c r="R632" i="1" s="1"/>
  <c r="S632" i="1" s="1"/>
  <c r="C632" i="3"/>
  <c r="S630" i="3"/>
  <c r="C532" i="3"/>
  <c r="D525" i="3"/>
  <c r="D522" i="3" s="1"/>
  <c r="O511" i="1"/>
  <c r="R511" i="1"/>
  <c r="L493" i="1"/>
  <c r="R493" i="1" s="1"/>
  <c r="C491" i="3"/>
  <c r="C433" i="3"/>
  <c r="C477" i="3"/>
  <c r="D433" i="3"/>
  <c r="D779" i="3"/>
  <c r="D697" i="3"/>
  <c r="D654" i="3"/>
  <c r="D759" i="3"/>
  <c r="C759" i="3" s="1"/>
  <c r="D798" i="3"/>
  <c r="C798" i="3" s="1"/>
  <c r="C78" i="3"/>
  <c r="V1030" i="3"/>
  <c r="R1030" i="3"/>
  <c r="C731" i="3"/>
  <c r="L730" i="1" s="1"/>
  <c r="R730" i="1" s="1"/>
  <c r="D730" i="3"/>
  <c r="C730" i="3" s="1"/>
  <c r="O725" i="3"/>
  <c r="R694" i="3"/>
  <c r="P647" i="3"/>
  <c r="L647" i="3"/>
  <c r="D648" i="3"/>
  <c r="C649" i="3"/>
  <c r="C648" i="3" s="1"/>
  <c r="U376" i="3"/>
  <c r="E376" i="3"/>
  <c r="C381" i="3"/>
  <c r="D377" i="3"/>
  <c r="S364" i="3"/>
  <c r="L1000" i="3"/>
  <c r="H1000" i="3"/>
  <c r="C951" i="3"/>
  <c r="L522" i="3"/>
  <c r="L480" i="1"/>
  <c r="M45" i="5" s="1"/>
  <c r="N45" i="5" s="1"/>
  <c r="I1030" i="3"/>
  <c r="U1000" i="3"/>
  <c r="F972" i="3"/>
  <c r="U725" i="3"/>
  <c r="E725" i="3"/>
  <c r="E663" i="3"/>
  <c r="J522" i="3"/>
  <c r="I422" i="3"/>
  <c r="I309" i="3"/>
  <c r="L461" i="1"/>
  <c r="R461" i="1" s="1"/>
  <c r="L476" i="1"/>
  <c r="M41" i="5" s="1"/>
  <c r="N41" i="5" s="1"/>
  <c r="R478" i="1"/>
  <c r="R274" i="1"/>
  <c r="N274" i="1"/>
  <c r="L331" i="1"/>
  <c r="L330" i="1" s="1"/>
  <c r="M120" i="5" s="1"/>
  <c r="L500" i="1"/>
  <c r="D979" i="3"/>
  <c r="N1030" i="3"/>
  <c r="D1001" i="3"/>
  <c r="C1005" i="3"/>
  <c r="R357" i="1"/>
  <c r="L356" i="1"/>
  <c r="M153" i="5" s="1"/>
  <c r="N153" i="5" s="1"/>
  <c r="N194" i="1"/>
  <c r="R194" i="1"/>
  <c r="R188" i="1"/>
  <c r="N188" i="1"/>
  <c r="D954" i="3"/>
  <c r="C955" i="3"/>
  <c r="N346" i="3"/>
  <c r="C807" i="3"/>
  <c r="L806" i="1" s="1"/>
  <c r="L803" i="1" s="1"/>
  <c r="M66" i="5" s="1"/>
  <c r="N66" i="5" s="1"/>
  <c r="D804" i="3"/>
  <c r="C804" i="3" s="1"/>
  <c r="M725" i="3"/>
  <c r="M647" i="3"/>
  <c r="E647" i="3"/>
  <c r="G619" i="3"/>
  <c r="P616" i="1"/>
  <c r="P607" i="1" s="1"/>
  <c r="R616" i="1"/>
  <c r="S616" i="1" s="1"/>
  <c r="C640" i="3"/>
  <c r="C985" i="3"/>
  <c r="L984" i="1" s="1"/>
  <c r="R984" i="1" s="1"/>
  <c r="D983" i="3"/>
  <c r="C982" i="3"/>
  <c r="D981" i="3"/>
  <c r="O422" i="3"/>
  <c r="K422" i="3"/>
  <c r="P364" i="3"/>
  <c r="R312" i="1"/>
  <c r="L309" i="1"/>
  <c r="M107" i="5" s="1"/>
  <c r="N107" i="5" s="1"/>
  <c r="R208" i="1"/>
  <c r="V208" i="1"/>
  <c r="C95" i="3"/>
  <c r="D93" i="3"/>
  <c r="R1000" i="3"/>
  <c r="F1000" i="3"/>
  <c r="Q1000" i="3"/>
  <c r="I1000" i="3"/>
  <c r="E1000" i="3"/>
  <c r="L996" i="1"/>
  <c r="M163" i="5" s="1"/>
  <c r="Q972" i="3"/>
  <c r="I972" i="3"/>
  <c r="T972" i="3"/>
  <c r="L972" i="3"/>
  <c r="H972" i="3"/>
  <c r="S972" i="3"/>
  <c r="L948" i="3"/>
  <c r="H948" i="3"/>
  <c r="S948" i="3"/>
  <c r="K948" i="3"/>
  <c r="T725" i="3"/>
  <c r="N725" i="3"/>
  <c r="J725" i="3"/>
  <c r="K725" i="3"/>
  <c r="G725" i="3"/>
  <c r="I152" i="3"/>
  <c r="F725" i="3"/>
  <c r="D1036" i="3"/>
  <c r="D1030" i="3" s="1"/>
  <c r="T1030" i="3"/>
  <c r="T820" i="3"/>
  <c r="P820" i="3"/>
  <c r="S683" i="3"/>
  <c r="O683" i="3"/>
  <c r="D673" i="3"/>
  <c r="O522" i="3"/>
  <c r="L330" i="3"/>
  <c r="H1030" i="3"/>
  <c r="M694" i="3"/>
  <c r="T683" i="3"/>
  <c r="P683" i="3"/>
  <c r="C684" i="3"/>
  <c r="V683" i="3"/>
  <c r="V630" i="3"/>
  <c r="H630" i="3"/>
  <c r="N522" i="3"/>
  <c r="Q24" i="3"/>
  <c r="R655" i="1"/>
  <c r="L653" i="1"/>
  <c r="M154" i="5" s="1"/>
  <c r="N154" i="5" s="1"/>
  <c r="N182" i="1"/>
  <c r="R182" i="1"/>
  <c r="R620" i="1"/>
  <c r="S620" i="1" s="1"/>
  <c r="R676" i="1"/>
  <c r="L675" i="1"/>
  <c r="M175" i="5" s="1"/>
  <c r="N175" i="5" s="1"/>
  <c r="R791" i="1"/>
  <c r="L790" i="1"/>
  <c r="R737" i="1"/>
  <c r="C1013" i="3"/>
  <c r="L1013" i="1"/>
  <c r="L1012" i="1" s="1"/>
  <c r="M176" i="5" s="1"/>
  <c r="N176" i="5" s="1"/>
  <c r="U972" i="3"/>
  <c r="E972" i="3"/>
  <c r="P972" i="3"/>
  <c r="H956" i="3"/>
  <c r="P948" i="3"/>
  <c r="C949" i="3"/>
  <c r="L949" i="1"/>
  <c r="C936" i="3"/>
  <c r="L935" i="1" s="1"/>
  <c r="R935" i="1" s="1"/>
  <c r="D935" i="3"/>
  <c r="C935" i="3" s="1"/>
  <c r="S725" i="3"/>
  <c r="D723" i="3"/>
  <c r="D721" i="3" s="1"/>
  <c r="C721" i="3" s="1"/>
  <c r="C724" i="3"/>
  <c r="C654" i="3"/>
  <c r="D1013" i="3"/>
  <c r="C964" i="3"/>
  <c r="T1013" i="3"/>
  <c r="T1000" i="3" s="1"/>
  <c r="L415" i="1"/>
  <c r="M24" i="5" s="1"/>
  <c r="N24" i="5" s="1"/>
  <c r="N279" i="1"/>
  <c r="R684" i="1"/>
  <c r="S684" i="1" s="1"/>
  <c r="L683" i="1"/>
  <c r="M180" i="5" s="1"/>
  <c r="N180" i="5" s="1"/>
  <c r="R351" i="1"/>
  <c r="N278" i="1"/>
  <c r="R278" i="1"/>
  <c r="R183" i="1"/>
  <c r="N183" i="1"/>
  <c r="R93" i="1"/>
  <c r="R14" i="1"/>
  <c r="J1030" i="3"/>
  <c r="C959" i="3"/>
  <c r="D958" i="3"/>
  <c r="I647" i="3"/>
  <c r="O497" i="1"/>
  <c r="O495" i="1" s="1"/>
  <c r="O421" i="1" s="1"/>
  <c r="R497" i="1"/>
  <c r="U422" i="3"/>
  <c r="E422" i="3"/>
  <c r="N190" i="1"/>
  <c r="R190" i="1"/>
  <c r="L423" i="1"/>
  <c r="R423" i="1" s="1"/>
  <c r="L778" i="1"/>
  <c r="M50" i="5" s="1"/>
  <c r="N50" i="5" s="1"/>
  <c r="D986" i="3"/>
  <c r="L1008" i="1"/>
  <c r="M172" i="5" s="1"/>
  <c r="N172" i="5" s="1"/>
  <c r="C973" i="3"/>
  <c r="L758" i="1"/>
  <c r="M38" i="5" s="1"/>
  <c r="N38" i="5" s="1"/>
  <c r="C676" i="3"/>
  <c r="R997" i="1"/>
  <c r="R659" i="1"/>
  <c r="S659" i="1" s="1"/>
  <c r="L607" i="1"/>
  <c r="M103" i="5" s="1"/>
  <c r="N103" i="5" s="1"/>
  <c r="S37" i="3"/>
  <c r="S30" i="3" s="1"/>
  <c r="C997" i="3"/>
  <c r="D964" i="3"/>
  <c r="L979" i="1"/>
  <c r="L950" i="1"/>
  <c r="M113" i="5" s="1"/>
  <c r="N113" i="5" s="1"/>
  <c r="L392" i="1"/>
  <c r="M195" i="5" s="1"/>
  <c r="N195" i="5" s="1"/>
  <c r="L64" i="1"/>
  <c r="M36" i="5" s="1"/>
  <c r="L593" i="1"/>
  <c r="M99" i="5" s="1"/>
  <c r="N99" i="5" s="1"/>
  <c r="C1009" i="3"/>
  <c r="L696" i="1"/>
  <c r="M205" i="5" s="1"/>
  <c r="N205" i="5" s="1"/>
  <c r="N203" i="5" s="1"/>
  <c r="L797" i="1"/>
  <c r="M58" i="5" s="1"/>
  <c r="N58" i="5" s="1"/>
  <c r="C986" i="3"/>
  <c r="L406" i="1"/>
  <c r="L405" i="1" s="1"/>
  <c r="C340" i="3"/>
  <c r="L636" i="1"/>
  <c r="M133" i="5" s="1"/>
  <c r="N133" i="5" s="1"/>
  <c r="T364" i="3"/>
  <c r="R18" i="1"/>
  <c r="D695" i="3"/>
  <c r="C696" i="3"/>
  <c r="S510" i="3"/>
  <c r="H820" i="3"/>
  <c r="S522" i="3"/>
  <c r="L1030" i="3"/>
  <c r="F956" i="3"/>
  <c r="R948" i="3"/>
  <c r="S820" i="3"/>
  <c r="K820" i="3"/>
  <c r="G820" i="3"/>
  <c r="U813" i="3"/>
  <c r="I813" i="3"/>
  <c r="D491" i="3"/>
  <c r="C333" i="3"/>
  <c r="Q39" i="3"/>
  <c r="Q948" i="3"/>
  <c r="Q820" i="3"/>
  <c r="J630" i="3"/>
  <c r="H309" i="3"/>
  <c r="R309" i="3"/>
  <c r="N309" i="3"/>
  <c r="J309" i="3"/>
  <c r="N24" i="3"/>
  <c r="F24" i="3"/>
  <c r="P522" i="3"/>
  <c r="P724" i="1"/>
  <c r="D211" i="5"/>
  <c r="K405" i="1"/>
  <c r="N955" i="1"/>
  <c r="M308" i="1"/>
  <c r="K23" i="1"/>
  <c r="D107" i="5"/>
  <c r="D106" i="5" s="1"/>
  <c r="K724" i="1"/>
  <c r="N1029" i="1"/>
  <c r="C173" i="5"/>
  <c r="H178" i="1"/>
  <c r="H413" i="1"/>
  <c r="O955" i="1"/>
  <c r="P693" i="1"/>
  <c r="K693" i="1"/>
  <c r="C186" i="5"/>
  <c r="K629" i="1"/>
  <c r="J618" i="1"/>
  <c r="O375" i="1"/>
  <c r="D119" i="5"/>
  <c r="D203" i="5"/>
  <c r="P308" i="1"/>
  <c r="K12" i="1"/>
  <c r="H682" i="1"/>
  <c r="Q1029" i="1"/>
  <c r="M1029" i="1"/>
  <c r="P999" i="1"/>
  <c r="Q971" i="1"/>
  <c r="M971" i="1"/>
  <c r="N971" i="1"/>
  <c r="D140" i="5"/>
  <c r="Q955" i="1"/>
  <c r="I955" i="1"/>
  <c r="P947" i="1"/>
  <c r="D114" i="5"/>
  <c r="O947" i="1"/>
  <c r="J947" i="1"/>
  <c r="Q947" i="1"/>
  <c r="I819" i="1"/>
  <c r="O812" i="1"/>
  <c r="J812" i="1"/>
  <c r="Q812" i="1"/>
  <c r="N812" i="1"/>
  <c r="I812" i="1"/>
  <c r="C51" i="5"/>
  <c r="D152" i="5"/>
  <c r="I618" i="1"/>
  <c r="I521" i="1"/>
  <c r="M375" i="1"/>
  <c r="D186" i="5"/>
  <c r="O363" i="1"/>
  <c r="P329" i="1"/>
  <c r="V212" i="1"/>
  <c r="J999" i="1"/>
  <c r="O693" i="1"/>
  <c r="O151" i="1"/>
  <c r="C207" i="5"/>
  <c r="J724" i="1"/>
  <c r="M629" i="1"/>
  <c r="P509" i="1"/>
  <c r="P1029" i="1"/>
  <c r="I999" i="1"/>
  <c r="J971" i="1"/>
  <c r="M955" i="1"/>
  <c r="C16" i="5"/>
  <c r="K947" i="1"/>
  <c r="H629" i="1"/>
  <c r="H971" i="1"/>
  <c r="H345" i="1"/>
  <c r="K509" i="1"/>
  <c r="C114" i="5"/>
  <c r="P646" i="1"/>
  <c r="M646" i="1"/>
  <c r="I629" i="1"/>
  <c r="Q29" i="1"/>
  <c r="J646" i="1"/>
  <c r="O646" i="1"/>
  <c r="Q23" i="1"/>
  <c r="D80" i="5"/>
  <c r="K662" i="1"/>
  <c r="H405" i="1"/>
  <c r="P618" i="1"/>
  <c r="C35" i="5"/>
  <c r="Q421" i="1"/>
  <c r="N363" i="1"/>
  <c r="I363" i="1"/>
  <c r="I345" i="1"/>
  <c r="I329" i="1"/>
  <c r="J308" i="1"/>
  <c r="I151" i="1"/>
  <c r="D842" i="3"/>
  <c r="C842" i="3" s="1"/>
  <c r="L841" i="1"/>
  <c r="M96" i="5" s="1"/>
  <c r="N96" i="5" s="1"/>
  <c r="H509" i="1"/>
  <c r="K178" i="1"/>
  <c r="D19" i="5"/>
  <c r="D18" i="5" s="1"/>
  <c r="H308" i="1"/>
  <c r="Q662" i="1"/>
  <c r="I646" i="1"/>
  <c r="P629" i="1"/>
  <c r="O629" i="1"/>
  <c r="J629" i="1"/>
  <c r="O618" i="1"/>
  <c r="M618" i="1"/>
  <c r="Q521" i="1"/>
  <c r="M521" i="1"/>
  <c r="N521" i="1"/>
  <c r="O724" i="1"/>
  <c r="N629" i="1"/>
  <c r="N693" i="1"/>
  <c r="H646" i="1"/>
  <c r="K521" i="1"/>
  <c r="H693" i="1"/>
  <c r="C59" i="5"/>
  <c r="Q693" i="1"/>
  <c r="D35" i="5"/>
  <c r="P421" i="1"/>
  <c r="D31" i="5"/>
  <c r="I375" i="1"/>
  <c r="Q375" i="1"/>
  <c r="J375" i="1"/>
  <c r="P363" i="1"/>
  <c r="O345" i="1"/>
  <c r="N345" i="1"/>
  <c r="Q345" i="1"/>
  <c r="M345" i="1"/>
  <c r="P345" i="1"/>
  <c r="O329" i="1"/>
  <c r="J329" i="1"/>
  <c r="J198" i="1"/>
  <c r="Q151" i="1"/>
  <c r="M151" i="1"/>
  <c r="D59" i="5"/>
  <c r="N29" i="1"/>
  <c r="I29" i="1"/>
  <c r="J23" i="1"/>
  <c r="J13" i="1"/>
  <c r="J12" i="1" s="1"/>
  <c r="R15" i="1"/>
  <c r="Q724" i="1"/>
  <c r="N618" i="1"/>
  <c r="H29" i="1"/>
  <c r="J539" i="1"/>
  <c r="O521" i="1"/>
  <c r="J509" i="1"/>
  <c r="M421" i="1"/>
  <c r="C39" i="5"/>
  <c r="N421" i="1"/>
  <c r="I421" i="1"/>
  <c r="P375" i="1"/>
  <c r="N375" i="1"/>
  <c r="J345" i="1"/>
  <c r="N329" i="1"/>
  <c r="Q308" i="1"/>
  <c r="J151" i="1"/>
  <c r="P151" i="1"/>
  <c r="M29" i="1"/>
  <c r="C31" i="5"/>
  <c r="O29" i="1"/>
  <c r="P23" i="1"/>
  <c r="I13" i="1"/>
  <c r="I12" i="1" s="1"/>
  <c r="H363" i="1"/>
  <c r="H618" i="1"/>
  <c r="K682" i="1"/>
  <c r="K151" i="1"/>
  <c r="D13" i="5"/>
  <c r="D12" i="5" s="1"/>
  <c r="Q819" i="1"/>
  <c r="C85" i="5"/>
  <c r="J682" i="1"/>
  <c r="C106" i="5"/>
  <c r="K29" i="1"/>
  <c r="K345" i="1"/>
  <c r="K646" i="1"/>
  <c r="H329" i="1"/>
  <c r="K618" i="1"/>
  <c r="H819" i="1"/>
  <c r="C142" i="5"/>
  <c r="C140" i="5" s="1"/>
  <c r="D169" i="5"/>
  <c r="D72" i="5"/>
  <c r="D182" i="5"/>
  <c r="M724" i="1"/>
  <c r="D165" i="5"/>
  <c r="H375" i="1"/>
  <c r="K714" i="1"/>
  <c r="C160" i="5"/>
  <c r="M819" i="1"/>
  <c r="O682" i="1"/>
  <c r="K375" i="1"/>
  <c r="H421" i="1"/>
  <c r="H23" i="1"/>
  <c r="H151" i="1"/>
  <c r="C194" i="5"/>
  <c r="D55" i="5"/>
  <c r="D178" i="5"/>
  <c r="K421" i="1"/>
  <c r="K812" i="1"/>
  <c r="K363" i="1"/>
  <c r="K329" i="1"/>
  <c r="M207" i="5"/>
  <c r="H521" i="1"/>
  <c r="H724" i="1"/>
  <c r="J432" i="1"/>
  <c r="J421" i="1" s="1"/>
  <c r="C152" i="5"/>
  <c r="C80" i="5"/>
  <c r="C55" i="5"/>
  <c r="C72" i="5"/>
  <c r="C182" i="5"/>
  <c r="Q363" i="1"/>
  <c r="I308" i="1"/>
  <c r="M23" i="1"/>
  <c r="R1009" i="1"/>
  <c r="R498" i="1"/>
  <c r="L495" i="1"/>
  <c r="M61" i="5" s="1"/>
  <c r="N61" i="5" s="1"/>
  <c r="R67" i="1"/>
  <c r="L77" i="1"/>
  <c r="M40" i="5" s="1"/>
  <c r="N40" i="5" s="1"/>
  <c r="R78" i="1"/>
  <c r="D68" i="5"/>
  <c r="C97" i="5"/>
  <c r="H662" i="1"/>
  <c r="R457" i="1"/>
  <c r="V210" i="1"/>
  <c r="K1029" i="1"/>
  <c r="D97" i="5"/>
  <c r="M812" i="1"/>
  <c r="L963" i="1"/>
  <c r="M138" i="5" s="1"/>
  <c r="N138" i="5" s="1"/>
  <c r="H1029" i="1"/>
  <c r="D199" i="5"/>
  <c r="O1029" i="1"/>
  <c r="J1029" i="1"/>
  <c r="P812" i="1"/>
  <c r="I803" i="1"/>
  <c r="I724" i="1" s="1"/>
  <c r="L273" i="1"/>
  <c r="M98" i="5" s="1"/>
  <c r="N98" i="5" s="1"/>
  <c r="L972" i="1"/>
  <c r="M143" i="5" s="1"/>
  <c r="N143" i="5" s="1"/>
  <c r="D144" i="5"/>
  <c r="H1037" i="1"/>
  <c r="D92" i="5"/>
  <c r="D89" i="5" s="1"/>
  <c r="H812" i="1"/>
  <c r="K955" i="1"/>
  <c r="P521" i="1"/>
  <c r="Q509" i="1"/>
  <c r="R759" i="1"/>
  <c r="O674" i="1"/>
  <c r="O672" i="1" s="1"/>
  <c r="O662" i="1" s="1"/>
  <c r="R674" i="1"/>
  <c r="R385" i="1"/>
  <c r="L384" i="1"/>
  <c r="M183" i="5" s="1"/>
  <c r="C496" i="3"/>
  <c r="H999" i="1"/>
  <c r="K1037" i="1"/>
  <c r="K999" i="1"/>
  <c r="I971" i="1"/>
  <c r="H955" i="1"/>
  <c r="L801" i="1"/>
  <c r="M62" i="5" s="1"/>
  <c r="N62" i="5" s="1"/>
  <c r="R802" i="1"/>
  <c r="D194" i="5"/>
  <c r="R37" i="3"/>
  <c r="R30" i="3" s="1"/>
  <c r="O999" i="1"/>
  <c r="K971" i="1"/>
  <c r="H947" i="1"/>
  <c r="J955" i="1"/>
  <c r="I947" i="1"/>
  <c r="N682" i="1"/>
  <c r="Q629" i="1"/>
  <c r="C89" i="5"/>
  <c r="C68" i="5"/>
  <c r="D135" i="5"/>
  <c r="C110" i="5"/>
  <c r="D101" i="5"/>
  <c r="N192" i="1"/>
  <c r="R187" i="1"/>
  <c r="J29" i="1"/>
  <c r="C580" i="3"/>
  <c r="D25" i="5"/>
  <c r="C144" i="5"/>
  <c r="C76" i="5"/>
  <c r="D63" i="5"/>
  <c r="U683" i="3"/>
  <c r="I663" i="3"/>
  <c r="P662" i="1"/>
  <c r="J662" i="1"/>
  <c r="J521" i="1"/>
  <c r="C169" i="5"/>
  <c r="C156" i="5"/>
  <c r="C123" i="5"/>
  <c r="N308" i="1"/>
  <c r="D76" i="5"/>
  <c r="L619" i="3"/>
  <c r="I509" i="1"/>
  <c r="D27" i="5"/>
  <c r="M329" i="1"/>
  <c r="E630" i="3"/>
  <c r="R972" i="3"/>
  <c r="N972" i="3"/>
  <c r="K956" i="3"/>
  <c r="M820" i="3"/>
  <c r="M813" i="3"/>
  <c r="Q663" i="3"/>
  <c r="K647" i="3"/>
  <c r="N619" i="3"/>
  <c r="H522" i="3"/>
  <c r="C371" i="3"/>
  <c r="D370" i="3"/>
  <c r="I114" i="5"/>
  <c r="I23" i="1"/>
  <c r="P1030" i="3"/>
  <c r="E1030" i="3"/>
  <c r="S1000" i="3"/>
  <c r="N1000" i="3"/>
  <c r="N948" i="3"/>
  <c r="O813" i="3"/>
  <c r="H694" i="3"/>
  <c r="N647" i="3"/>
  <c r="T619" i="3"/>
  <c r="E619" i="3"/>
  <c r="Q510" i="3"/>
  <c r="M510" i="3"/>
  <c r="I510" i="3"/>
  <c r="E510" i="3"/>
  <c r="H67" i="5"/>
  <c r="O972" i="3"/>
  <c r="K972" i="3"/>
  <c r="S956" i="3"/>
  <c r="V956" i="3"/>
  <c r="Q813" i="3"/>
  <c r="C775" i="3"/>
  <c r="F694" i="3"/>
  <c r="P694" i="3"/>
  <c r="I683" i="3"/>
  <c r="J663" i="3"/>
  <c r="G647" i="3"/>
  <c r="C623" i="3"/>
  <c r="I18" i="5"/>
  <c r="V522" i="3"/>
  <c r="H510" i="3"/>
  <c r="I364" i="3"/>
  <c r="V346" i="3"/>
  <c r="T309" i="3"/>
  <c r="E24" i="3"/>
  <c r="I207" i="5"/>
  <c r="I169" i="5"/>
  <c r="I165" i="5"/>
  <c r="I160" i="5"/>
  <c r="I139" i="5" s="1"/>
  <c r="I152" i="5"/>
  <c r="I148" i="5"/>
  <c r="I144" i="5"/>
  <c r="I131" i="5"/>
  <c r="I118" i="5" s="1"/>
  <c r="I101" i="5"/>
  <c r="I93" i="5"/>
  <c r="H84" i="5"/>
  <c r="I59" i="5"/>
  <c r="I39" i="5"/>
  <c r="H26" i="5"/>
  <c r="H17" i="5"/>
  <c r="I10" i="5"/>
  <c r="L8" i="5"/>
  <c r="G8" i="5"/>
  <c r="U522" i="3"/>
  <c r="G422" i="3"/>
  <c r="Q364" i="3"/>
  <c r="O346" i="3"/>
  <c r="L24" i="3"/>
  <c r="H198" i="5"/>
  <c r="I178" i="5"/>
  <c r="I11" i="5"/>
  <c r="I123" i="5"/>
  <c r="I110" i="5"/>
  <c r="I106" i="5"/>
  <c r="I85" i="5"/>
  <c r="I84" i="5" s="1"/>
  <c r="I9" i="5"/>
  <c r="K8" i="5"/>
  <c r="T522" i="3"/>
  <c r="G522" i="3"/>
  <c r="D516" i="3"/>
  <c r="D477" i="3"/>
  <c r="O309" i="3"/>
  <c r="K309" i="3"/>
  <c r="G309" i="3"/>
  <c r="S152" i="3"/>
  <c r="I211" i="5"/>
  <c r="I199" i="5"/>
  <c r="I186" i="5"/>
  <c r="H177" i="5"/>
  <c r="I156" i="5"/>
  <c r="I127" i="5"/>
  <c r="H118" i="5"/>
  <c r="I80" i="5"/>
  <c r="I67" i="5" s="1"/>
  <c r="I72" i="5"/>
  <c r="I63" i="5"/>
  <c r="I43" i="5"/>
  <c r="J8" i="5"/>
  <c r="R942" i="1"/>
  <c r="C963" i="3"/>
  <c r="P955" i="1"/>
  <c r="P971" i="1"/>
  <c r="L983" i="1"/>
  <c r="C47" i="5"/>
  <c r="D43" i="5"/>
  <c r="C93" i="5"/>
  <c r="C148" i="5"/>
  <c r="C43" i="5"/>
  <c r="C9" i="5"/>
  <c r="C135" i="5"/>
  <c r="N819" i="1"/>
  <c r="C27" i="5"/>
  <c r="M693" i="1"/>
  <c r="I693" i="1"/>
  <c r="I662" i="1"/>
  <c r="Q618" i="1"/>
  <c r="M509" i="1"/>
  <c r="C167" i="5"/>
  <c r="J363" i="1"/>
  <c r="N207" i="5"/>
  <c r="C178" i="5"/>
  <c r="O819" i="1"/>
  <c r="J693" i="1"/>
  <c r="P682" i="1"/>
  <c r="N646" i="1"/>
  <c r="D39" i="5"/>
  <c r="D148" i="5"/>
  <c r="D123" i="5"/>
  <c r="Q646" i="1"/>
  <c r="N509" i="1"/>
  <c r="D24" i="5"/>
  <c r="M363" i="1"/>
  <c r="Q329" i="1"/>
  <c r="O308" i="1"/>
  <c r="R19" i="1"/>
  <c r="L339" i="1"/>
  <c r="M136" i="5" s="1"/>
  <c r="R341" i="1"/>
  <c r="R641" i="1"/>
  <c r="L639" i="1"/>
  <c r="M137" i="5" s="1"/>
  <c r="N137" i="5" s="1"/>
  <c r="D110" i="5"/>
  <c r="D85" i="5"/>
  <c r="D159" i="5"/>
  <c r="C101" i="5"/>
  <c r="D47" i="5"/>
  <c r="D127" i="5"/>
  <c r="C127" i="5"/>
  <c r="D93" i="5"/>
  <c r="M947" i="1"/>
  <c r="C63" i="5"/>
  <c r="D51" i="5"/>
  <c r="P29" i="1"/>
  <c r="N281" i="1"/>
  <c r="C674" i="3"/>
  <c r="O619" i="3"/>
  <c r="K619" i="3"/>
  <c r="C481" i="3"/>
  <c r="D951" i="3"/>
  <c r="V663" i="3"/>
  <c r="U619" i="3"/>
  <c r="J647" i="3"/>
  <c r="D623" i="3"/>
  <c r="C521" i="3"/>
  <c r="J364" i="3"/>
  <c r="S346" i="3"/>
  <c r="C339" i="3"/>
  <c r="D338" i="3"/>
  <c r="D496" i="3"/>
  <c r="R364" i="3"/>
  <c r="E364" i="3"/>
  <c r="F346" i="3"/>
  <c r="G346" i="3"/>
  <c r="I330" i="3"/>
  <c r="C328" i="3"/>
  <c r="I164" i="5"/>
  <c r="I26" i="5"/>
  <c r="I17" i="5"/>
  <c r="I198" i="5"/>
  <c r="I105" i="5"/>
  <c r="I13" i="5"/>
  <c r="I12" i="5" s="1"/>
  <c r="I8" i="5" l="1"/>
  <c r="D24" i="3"/>
  <c r="C65" i="3"/>
  <c r="C350" i="3"/>
  <c r="D65" i="3"/>
  <c r="L432" i="1"/>
  <c r="M33" i="5" s="1"/>
  <c r="N33" i="5" s="1"/>
  <c r="D98" i="3"/>
  <c r="D30" i="3" s="1"/>
  <c r="E98" i="3"/>
  <c r="E30" i="3" s="1"/>
  <c r="E12" i="3" s="1"/>
  <c r="L288" i="1"/>
  <c r="M102" i="5" s="1"/>
  <c r="N102" i="5" s="1"/>
  <c r="L725" i="1"/>
  <c r="M30" i="5" s="1"/>
  <c r="N30" i="5" s="1"/>
  <c r="R922" i="1"/>
  <c r="L180" i="1"/>
  <c r="M90" i="5" s="1"/>
  <c r="C692" i="3"/>
  <c r="C683" i="3" s="1"/>
  <c r="L691" i="1"/>
  <c r="L682" i="1" s="1"/>
  <c r="L198" i="1"/>
  <c r="V207" i="1" s="1"/>
  <c r="L934" i="1"/>
  <c r="M104" i="5" s="1"/>
  <c r="N104" i="5" s="1"/>
  <c r="L648" i="1"/>
  <c r="L647" i="1" s="1"/>
  <c r="L499" i="1"/>
  <c r="M65" i="5" s="1"/>
  <c r="M63" i="5" s="1"/>
  <c r="C173" i="3"/>
  <c r="L625" i="1"/>
  <c r="M116" i="5" s="1"/>
  <c r="N116" i="5" s="1"/>
  <c r="D181" i="3"/>
  <c r="D179" i="3" s="1"/>
  <c r="C31" i="3"/>
  <c r="R353" i="1"/>
  <c r="D630" i="3"/>
  <c r="R331" i="1"/>
  <c r="D364" i="3"/>
  <c r="L360" i="1"/>
  <c r="M157" i="5" s="1"/>
  <c r="N157" i="5" s="1"/>
  <c r="N156" i="5" s="1"/>
  <c r="D152" i="3"/>
  <c r="D510" i="3"/>
  <c r="C181" i="3"/>
  <c r="C179" i="3" s="1"/>
  <c r="L30" i="1"/>
  <c r="M28" i="5" s="1"/>
  <c r="N28" i="5" s="1"/>
  <c r="C130" i="3"/>
  <c r="D619" i="3"/>
  <c r="D948" i="3"/>
  <c r="C948" i="3" s="1"/>
  <c r="K12" i="3"/>
  <c r="L129" i="1"/>
  <c r="M60" i="5" s="1"/>
  <c r="N60" i="5" s="1"/>
  <c r="N59" i="5" s="1"/>
  <c r="L485" i="1"/>
  <c r="M53" i="5" s="1"/>
  <c r="N53" i="5" s="1"/>
  <c r="R336" i="1"/>
  <c r="L484" i="1"/>
  <c r="R484" i="1" s="1"/>
  <c r="S484" i="1" s="1"/>
  <c r="L168" i="1"/>
  <c r="M73" i="5" s="1"/>
  <c r="M72" i="5" s="1"/>
  <c r="L114" i="1"/>
  <c r="M56" i="5" s="1"/>
  <c r="N56" i="5" s="1"/>
  <c r="R189" i="1"/>
  <c r="F405" i="3"/>
  <c r="D663" i="3"/>
  <c r="C353" i="3"/>
  <c r="D813" i="3"/>
  <c r="C813" i="3" s="1"/>
  <c r="M12" i="3"/>
  <c r="V12" i="3"/>
  <c r="L631" i="1"/>
  <c r="M125" i="5" s="1"/>
  <c r="N125" i="5" s="1"/>
  <c r="O510" i="1"/>
  <c r="O509" i="1" s="1"/>
  <c r="O404" i="1" s="1"/>
  <c r="L523" i="1"/>
  <c r="X841" i="1"/>
  <c r="O405" i="3"/>
  <c r="L12" i="3"/>
  <c r="N714" i="3"/>
  <c r="L346" i="1"/>
  <c r="M141" i="5" s="1"/>
  <c r="N141" i="5" s="1"/>
  <c r="U12" i="3"/>
  <c r="G714" i="3"/>
  <c r="C500" i="3"/>
  <c r="M16" i="5"/>
  <c r="N16" i="5" s="1"/>
  <c r="L774" i="1"/>
  <c r="M46" i="5" s="1"/>
  <c r="N46" i="5" s="1"/>
  <c r="C98" i="3"/>
  <c r="C630" i="3"/>
  <c r="D376" i="3"/>
  <c r="L97" i="1"/>
  <c r="M52" i="5" s="1"/>
  <c r="N52" i="5" s="1"/>
  <c r="D1000" i="3"/>
  <c r="C1000" i="3" s="1"/>
  <c r="R814" i="1"/>
  <c r="L1030" i="1"/>
  <c r="L1029" i="1" s="1"/>
  <c r="C1031" i="3"/>
  <c r="I405" i="3"/>
  <c r="F12" i="3"/>
  <c r="D330" i="3"/>
  <c r="N127" i="5"/>
  <c r="C423" i="3"/>
  <c r="C620" i="3"/>
  <c r="C619" i="3" s="1"/>
  <c r="L17" i="1"/>
  <c r="C14" i="3"/>
  <c r="C13" i="3" s="1"/>
  <c r="C28" i="3"/>
  <c r="L28" i="1"/>
  <c r="T37" i="3"/>
  <c r="T30" i="3" s="1"/>
  <c r="T12" i="3" s="1"/>
  <c r="H12" i="3"/>
  <c r="C814" i="3"/>
  <c r="C471" i="3"/>
  <c r="D346" i="3"/>
  <c r="C365" i="3"/>
  <c r="L366" i="1"/>
  <c r="L619" i="1"/>
  <c r="M108" i="5" s="1"/>
  <c r="N108" i="5" s="1"/>
  <c r="L372" i="1"/>
  <c r="C372" i="3"/>
  <c r="V405" i="3"/>
  <c r="C198" i="5"/>
  <c r="M54" i="5"/>
  <c r="N54" i="5" s="1"/>
  <c r="U790" i="1"/>
  <c r="C17" i="5"/>
  <c r="C11" i="5"/>
  <c r="R817" i="1"/>
  <c r="L816" i="1"/>
  <c r="M79" i="5" s="1"/>
  <c r="N79" i="5" s="1"/>
  <c r="R388" i="1"/>
  <c r="L729" i="1"/>
  <c r="M34" i="5" s="1"/>
  <c r="N34" i="5" s="1"/>
  <c r="R405" i="3"/>
  <c r="R806" i="1"/>
  <c r="L822" i="1"/>
  <c r="M92" i="5" s="1"/>
  <c r="N92" i="5" s="1"/>
  <c r="M203" i="5"/>
  <c r="J12" i="3"/>
  <c r="I714" i="3"/>
  <c r="D694" i="3"/>
  <c r="D956" i="3"/>
  <c r="L349" i="1"/>
  <c r="M145" i="5" s="1"/>
  <c r="N145" i="5" s="1"/>
  <c r="R635" i="1"/>
  <c r="D647" i="3"/>
  <c r="C1039" i="3"/>
  <c r="L1039" i="1"/>
  <c r="D164" i="5"/>
  <c r="M127" i="5"/>
  <c r="C177" i="5"/>
  <c r="C1030" i="3"/>
  <c r="R475" i="1"/>
  <c r="S475" i="1" s="1"/>
  <c r="L470" i="1"/>
  <c r="M37" i="5" s="1"/>
  <c r="N37" i="5" s="1"/>
  <c r="L531" i="1"/>
  <c r="C525" i="3"/>
  <c r="C522" i="3" s="1"/>
  <c r="C725" i="3"/>
  <c r="J714" i="3"/>
  <c r="L380" i="1"/>
  <c r="C377" i="3"/>
  <c r="C376" i="3" s="1"/>
  <c r="R666" i="1"/>
  <c r="L663" i="1"/>
  <c r="M167" i="5" s="1"/>
  <c r="N167" i="5" s="1"/>
  <c r="M405" i="3"/>
  <c r="R714" i="3"/>
  <c r="R391" i="1"/>
  <c r="I12" i="3"/>
  <c r="S12" i="3"/>
  <c r="N273" i="1"/>
  <c r="N191" i="5"/>
  <c r="N190" i="5" s="1"/>
  <c r="V714" i="3"/>
  <c r="L405" i="3"/>
  <c r="R500" i="1"/>
  <c r="M15" i="5"/>
  <c r="N15" i="5" s="1"/>
  <c r="F714" i="3"/>
  <c r="S405" i="3"/>
  <c r="L490" i="1"/>
  <c r="M57" i="5" s="1"/>
  <c r="C773" i="3"/>
  <c r="L772" i="1" s="1"/>
  <c r="C647" i="3"/>
  <c r="P12" i="3"/>
  <c r="C821" i="3"/>
  <c r="L821" i="1"/>
  <c r="L155" i="1"/>
  <c r="C153" i="3"/>
  <c r="L88" i="1"/>
  <c r="M44" i="5" s="1"/>
  <c r="N44" i="5" s="1"/>
  <c r="L707" i="1"/>
  <c r="C706" i="3"/>
  <c r="L26" i="1"/>
  <c r="C25" i="3"/>
  <c r="R1036" i="1"/>
  <c r="C983" i="3"/>
  <c r="E714" i="3"/>
  <c r="L422" i="1"/>
  <c r="M29" i="5" s="1"/>
  <c r="N29" i="5" s="1"/>
  <c r="N12" i="3"/>
  <c r="L714" i="3"/>
  <c r="T714" i="3"/>
  <c r="D725" i="3"/>
  <c r="L172" i="1"/>
  <c r="M77" i="5" s="1"/>
  <c r="D820" i="3"/>
  <c r="C820" i="3" s="1"/>
  <c r="C89" i="3"/>
  <c r="R12" i="3"/>
  <c r="G12" i="3"/>
  <c r="U405" i="3"/>
  <c r="G405" i="3"/>
  <c r="O714" i="3"/>
  <c r="U714" i="3"/>
  <c r="H714" i="3"/>
  <c r="L981" i="1"/>
  <c r="C981" i="3"/>
  <c r="C954" i="3"/>
  <c r="L954" i="1"/>
  <c r="J405" i="3"/>
  <c r="O12" i="3"/>
  <c r="T405" i="3"/>
  <c r="P405" i="3"/>
  <c r="Q405" i="3"/>
  <c r="N405" i="3"/>
  <c r="D972" i="3"/>
  <c r="C972" i="3" s="1"/>
  <c r="P714" i="3"/>
  <c r="M160" i="5"/>
  <c r="N163" i="5"/>
  <c r="N160" i="5" s="1"/>
  <c r="L94" i="1"/>
  <c r="C93" i="3"/>
  <c r="L1004" i="1"/>
  <c r="C1001" i="3"/>
  <c r="Q714" i="3"/>
  <c r="R1013" i="1"/>
  <c r="C695" i="3"/>
  <c r="L695" i="1"/>
  <c r="L958" i="1"/>
  <c r="C958" i="3"/>
  <c r="R949" i="1"/>
  <c r="S949" i="1" s="1"/>
  <c r="L948" i="1"/>
  <c r="H405" i="3"/>
  <c r="S714" i="3"/>
  <c r="E405" i="3"/>
  <c r="K714" i="3"/>
  <c r="L413" i="1"/>
  <c r="L978" i="1"/>
  <c r="M147" i="5" s="1"/>
  <c r="R979" i="1"/>
  <c r="N180" i="1"/>
  <c r="N178" i="1" s="1"/>
  <c r="C39" i="3"/>
  <c r="Q37" i="3"/>
  <c r="Q30" i="3" s="1"/>
  <c r="Q12" i="3" s="1"/>
  <c r="L723" i="1"/>
  <c r="C723" i="3"/>
  <c r="P11" i="1"/>
  <c r="C10" i="5"/>
  <c r="N713" i="1"/>
  <c r="C84" i="5"/>
  <c r="J713" i="1"/>
  <c r="D198" i="5"/>
  <c r="C13" i="5"/>
  <c r="C12" i="5" s="1"/>
  <c r="D105" i="5"/>
  <c r="K11" i="1"/>
  <c r="N187" i="5"/>
  <c r="N186" i="5" s="1"/>
  <c r="M713" i="1"/>
  <c r="I11" i="1"/>
  <c r="H404" i="1"/>
  <c r="D177" i="5"/>
  <c r="Q713" i="1"/>
  <c r="O713" i="1"/>
  <c r="D9" i="5"/>
  <c r="K713" i="1"/>
  <c r="K404" i="1"/>
  <c r="M404" i="1"/>
  <c r="O11" i="1"/>
  <c r="N404" i="1"/>
  <c r="J404" i="1"/>
  <c r="I713" i="1"/>
  <c r="Q11" i="1"/>
  <c r="C26" i="5"/>
  <c r="D84" i="5"/>
  <c r="D67" i="5"/>
  <c r="C67" i="5"/>
  <c r="C105" i="5"/>
  <c r="H713" i="1"/>
  <c r="C139" i="5"/>
  <c r="C118" i="5"/>
  <c r="D11" i="5"/>
  <c r="H11" i="1"/>
  <c r="Q404" i="1"/>
  <c r="I404" i="1"/>
  <c r="P713" i="1"/>
  <c r="M97" i="5"/>
  <c r="D422" i="3"/>
  <c r="K405" i="3"/>
  <c r="C370" i="3"/>
  <c r="L370" i="1"/>
  <c r="R648" i="1"/>
  <c r="M11" i="1"/>
  <c r="J11" i="1"/>
  <c r="M714" i="3"/>
  <c r="P404" i="1"/>
  <c r="D118" i="5"/>
  <c r="I177" i="5"/>
  <c r="L579" i="1"/>
  <c r="C540" i="3"/>
  <c r="N97" i="5"/>
  <c r="C962" i="3"/>
  <c r="L962" i="1"/>
  <c r="R983" i="1"/>
  <c r="L982" i="1"/>
  <c r="D10" i="5"/>
  <c r="D22" i="5"/>
  <c r="D17" i="5" s="1"/>
  <c r="C165" i="5"/>
  <c r="C164" i="5" s="1"/>
  <c r="C327" i="3"/>
  <c r="C309" i="3" s="1"/>
  <c r="L327" i="1"/>
  <c r="D26" i="5"/>
  <c r="D156" i="5"/>
  <c r="D139" i="5" s="1"/>
  <c r="N136" i="5"/>
  <c r="N135" i="5" s="1"/>
  <c r="M135" i="5"/>
  <c r="N183" i="5"/>
  <c r="N182" i="5" s="1"/>
  <c r="M182" i="5"/>
  <c r="M149" i="5"/>
  <c r="C520" i="3"/>
  <c r="C510" i="3" s="1"/>
  <c r="L520" i="1"/>
  <c r="N71" i="5"/>
  <c r="M119" i="5"/>
  <c r="N120" i="5"/>
  <c r="N119" i="5" s="1"/>
  <c r="C338" i="3"/>
  <c r="C330" i="3" s="1"/>
  <c r="L338" i="1"/>
  <c r="L673" i="1"/>
  <c r="C673" i="3"/>
  <c r="C663" i="3" s="1"/>
  <c r="N36" i="5"/>
  <c r="C346" i="3" l="1"/>
  <c r="L178" i="1"/>
  <c r="N101" i="5"/>
  <c r="M196" i="5"/>
  <c r="N196" i="5" s="1"/>
  <c r="N194" i="5" s="1"/>
  <c r="N65" i="5"/>
  <c r="N63" i="5" s="1"/>
  <c r="M101" i="5"/>
  <c r="M59" i="5"/>
  <c r="M51" i="5"/>
  <c r="M156" i="5"/>
  <c r="M94" i="5"/>
  <c r="N94" i="5" s="1"/>
  <c r="L483" i="1"/>
  <c r="M49" i="5" s="1"/>
  <c r="N49" i="5" s="1"/>
  <c r="C152" i="3"/>
  <c r="L618" i="1"/>
  <c r="I10" i="3"/>
  <c r="M181" i="5"/>
  <c r="N181" i="5" s="1"/>
  <c r="M83" i="5"/>
  <c r="N83" i="5" s="1"/>
  <c r="M43" i="5"/>
  <c r="U10" i="3"/>
  <c r="C364" i="3"/>
  <c r="C422" i="3"/>
  <c r="N73" i="5"/>
  <c r="N72" i="5" s="1"/>
  <c r="L629" i="1"/>
  <c r="C694" i="3"/>
  <c r="N10" i="3"/>
  <c r="V10" i="3"/>
  <c r="L522" i="1"/>
  <c r="M87" i="5" s="1"/>
  <c r="N87" i="5" s="1"/>
  <c r="R523" i="1"/>
  <c r="R10" i="3"/>
  <c r="D12" i="3"/>
  <c r="C956" i="3"/>
  <c r="C714" i="3" s="1"/>
  <c r="R366" i="1"/>
  <c r="L364" i="1"/>
  <c r="M166" i="5" s="1"/>
  <c r="N166" i="5" s="1"/>
  <c r="T10" i="3"/>
  <c r="C24" i="3"/>
  <c r="F10" i="3"/>
  <c r="R28" i="1"/>
  <c r="L27" i="1"/>
  <c r="M23" i="5" s="1"/>
  <c r="N23" i="5" s="1"/>
  <c r="R372" i="1"/>
  <c r="L371" i="1"/>
  <c r="M174" i="5" s="1"/>
  <c r="R17" i="1"/>
  <c r="L13" i="1"/>
  <c r="J10" i="3"/>
  <c r="N51" i="5"/>
  <c r="C8" i="5"/>
  <c r="L345" i="1"/>
  <c r="N35" i="5"/>
  <c r="E10" i="3"/>
  <c r="D405" i="3"/>
  <c r="L1038" i="1"/>
  <c r="R1039" i="1"/>
  <c r="M27" i="5"/>
  <c r="M35" i="5"/>
  <c r="J9" i="1"/>
  <c r="N43" i="5"/>
  <c r="D714" i="3"/>
  <c r="L10" i="3"/>
  <c r="P10" i="3"/>
  <c r="G10" i="3"/>
  <c r="R707" i="1"/>
  <c r="L705" i="1"/>
  <c r="M213" i="5" s="1"/>
  <c r="R821" i="1"/>
  <c r="L820" i="1"/>
  <c r="R531" i="1"/>
  <c r="L524" i="1"/>
  <c r="S10" i="3"/>
  <c r="M10" i="3"/>
  <c r="K10" i="3"/>
  <c r="Q10" i="3"/>
  <c r="H10" i="3"/>
  <c r="R155" i="1"/>
  <c r="L152" i="1"/>
  <c r="N57" i="5"/>
  <c r="N55" i="5" s="1"/>
  <c r="M55" i="5"/>
  <c r="N77" i="5"/>
  <c r="N76" i="5" s="1"/>
  <c r="M76" i="5"/>
  <c r="L771" i="1"/>
  <c r="R772" i="1"/>
  <c r="N11" i="1"/>
  <c r="N9" i="1" s="1"/>
  <c r="R380" i="1"/>
  <c r="L376" i="1"/>
  <c r="O10" i="3"/>
  <c r="R26" i="1"/>
  <c r="L24" i="1"/>
  <c r="R94" i="1"/>
  <c r="L92" i="1"/>
  <c r="M48" i="5" s="1"/>
  <c r="R1004" i="1"/>
  <c r="L1000" i="1"/>
  <c r="R981" i="1"/>
  <c r="L980" i="1"/>
  <c r="M151" i="5" s="1"/>
  <c r="N151" i="5" s="1"/>
  <c r="R954" i="1"/>
  <c r="L953" i="1"/>
  <c r="M117" i="5" s="1"/>
  <c r="N147" i="5"/>
  <c r="N144" i="5" s="1"/>
  <c r="M144" i="5"/>
  <c r="N90" i="5"/>
  <c r="C37" i="3"/>
  <c r="C30" i="3" s="1"/>
  <c r="L38" i="1"/>
  <c r="L957" i="1"/>
  <c r="M126" i="5" s="1"/>
  <c r="R958" i="1"/>
  <c r="M109" i="5"/>
  <c r="R695" i="1"/>
  <c r="L694" i="1"/>
  <c r="L722" i="1"/>
  <c r="R723" i="1"/>
  <c r="M9" i="1"/>
  <c r="O9" i="1"/>
  <c r="K9" i="1"/>
  <c r="Q9" i="1"/>
  <c r="D8" i="5"/>
  <c r="P9" i="1"/>
  <c r="I9" i="1"/>
  <c r="H9" i="1"/>
  <c r="M142" i="5"/>
  <c r="L646" i="1"/>
  <c r="R579" i="1"/>
  <c r="L539" i="1"/>
  <c r="M95" i="5" s="1"/>
  <c r="L369" i="1"/>
  <c r="R370" i="1"/>
  <c r="L961" i="1"/>
  <c r="R962" i="1"/>
  <c r="M155" i="5"/>
  <c r="R673" i="1"/>
  <c r="L672" i="1"/>
  <c r="L337" i="1"/>
  <c r="R338" i="1"/>
  <c r="R520" i="1"/>
  <c r="L519" i="1"/>
  <c r="N149" i="5"/>
  <c r="N27" i="5"/>
  <c r="R327" i="1"/>
  <c r="L326" i="1"/>
  <c r="M194" i="5" l="1"/>
  <c r="L812" i="1"/>
  <c r="L421" i="1"/>
  <c r="C405" i="3"/>
  <c r="C12" i="3"/>
  <c r="N174" i="5"/>
  <c r="N173" i="5" s="1"/>
  <c r="M173" i="5"/>
  <c r="D10" i="3"/>
  <c r="L12" i="1"/>
  <c r="M14" i="5"/>
  <c r="M202" i="5"/>
  <c r="N202" i="5" s="1"/>
  <c r="L1037" i="1"/>
  <c r="M179" i="5"/>
  <c r="L375" i="1"/>
  <c r="M19" i="5"/>
  <c r="L23" i="1"/>
  <c r="M42" i="5"/>
  <c r="L724" i="1"/>
  <c r="M88" i="5"/>
  <c r="L819" i="1"/>
  <c r="N148" i="5"/>
  <c r="L947" i="1"/>
  <c r="M91" i="5"/>
  <c r="L521" i="1"/>
  <c r="N213" i="5"/>
  <c r="N211" i="5" s="1"/>
  <c r="M211" i="5"/>
  <c r="M69" i="5"/>
  <c r="L151" i="1"/>
  <c r="N117" i="5"/>
  <c r="N114" i="5" s="1"/>
  <c r="M114" i="5"/>
  <c r="M168" i="5"/>
  <c r="L999" i="1"/>
  <c r="N48" i="5"/>
  <c r="N47" i="5" s="1"/>
  <c r="M47" i="5"/>
  <c r="M148" i="5"/>
  <c r="L971" i="1"/>
  <c r="L720" i="1"/>
  <c r="M25" i="5"/>
  <c r="M201" i="5"/>
  <c r="L693" i="1"/>
  <c r="M123" i="5"/>
  <c r="N126" i="5"/>
  <c r="N123" i="5" s="1"/>
  <c r="N109" i="5"/>
  <c r="N106" i="5" s="1"/>
  <c r="M106" i="5"/>
  <c r="L36" i="1"/>
  <c r="R38" i="1"/>
  <c r="N95" i="5"/>
  <c r="N93" i="5" s="1"/>
  <c r="M93" i="5"/>
  <c r="M170" i="5"/>
  <c r="N170" i="5" s="1"/>
  <c r="L363" i="1"/>
  <c r="N142" i="5"/>
  <c r="N140" i="5" s="1"/>
  <c r="M140" i="5"/>
  <c r="M134" i="5"/>
  <c r="L955" i="1"/>
  <c r="N155" i="5"/>
  <c r="N152" i="5" s="1"/>
  <c r="M152" i="5"/>
  <c r="M111" i="5"/>
  <c r="L308" i="1"/>
  <c r="M82" i="5"/>
  <c r="L509" i="1"/>
  <c r="M132" i="5"/>
  <c r="L329" i="1"/>
  <c r="M171" i="5"/>
  <c r="L662" i="1"/>
  <c r="C10" i="3" l="1"/>
  <c r="N14" i="5"/>
  <c r="N13" i="5" s="1"/>
  <c r="N12" i="5" s="1"/>
  <c r="M13" i="5"/>
  <c r="M12" i="5" s="1"/>
  <c r="M139" i="5"/>
  <c r="N91" i="5"/>
  <c r="N89" i="5" s="1"/>
  <c r="M89" i="5"/>
  <c r="N42" i="5"/>
  <c r="N39" i="5" s="1"/>
  <c r="M39" i="5"/>
  <c r="N179" i="5"/>
  <c r="N178" i="5" s="1"/>
  <c r="N177" i="5" s="1"/>
  <c r="M178" i="5"/>
  <c r="M177" i="5" s="1"/>
  <c r="N88" i="5"/>
  <c r="N85" i="5" s="1"/>
  <c r="M85" i="5"/>
  <c r="M18" i="5"/>
  <c r="N19" i="5"/>
  <c r="N18" i="5" s="1"/>
  <c r="N69" i="5"/>
  <c r="N68" i="5" s="1"/>
  <c r="M68" i="5"/>
  <c r="N168" i="5"/>
  <c r="N165" i="5" s="1"/>
  <c r="M165" i="5"/>
  <c r="M32" i="5"/>
  <c r="L29" i="1"/>
  <c r="L11" i="1" s="1"/>
  <c r="M199" i="5"/>
  <c r="M198" i="5" s="1"/>
  <c r="N201" i="5"/>
  <c r="N199" i="5" s="1"/>
  <c r="N198" i="5" s="1"/>
  <c r="L713" i="1"/>
  <c r="N25" i="5"/>
  <c r="N22" i="5" s="1"/>
  <c r="M22" i="5"/>
  <c r="M17" i="5" s="1"/>
  <c r="N139" i="5"/>
  <c r="N134" i="5"/>
  <c r="M11" i="5"/>
  <c r="N82" i="5"/>
  <c r="M80" i="5"/>
  <c r="M10" i="5"/>
  <c r="N171" i="5"/>
  <c r="N169" i="5" s="1"/>
  <c r="M169" i="5"/>
  <c r="N132" i="5"/>
  <c r="M131" i="5"/>
  <c r="M118" i="5" s="1"/>
  <c r="N111" i="5"/>
  <c r="M110" i="5"/>
  <c r="M105" i="5" s="1"/>
  <c r="L404" i="1"/>
  <c r="N17" i="5" l="1"/>
  <c r="M67" i="5"/>
  <c r="N164" i="5"/>
  <c r="N11" i="5"/>
  <c r="M84" i="5"/>
  <c r="N84" i="5"/>
  <c r="M164" i="5"/>
  <c r="N32" i="5"/>
  <c r="N31" i="5" s="1"/>
  <c r="N26" i="5" s="1"/>
  <c r="M31" i="5"/>
  <c r="M26" i="5" s="1"/>
  <c r="M9" i="5"/>
  <c r="M8" i="5" s="1"/>
  <c r="N131" i="5"/>
  <c r="N118" i="5" s="1"/>
  <c r="L9" i="1"/>
  <c r="N110" i="5"/>
  <c r="N105" i="5" s="1"/>
  <c r="N80" i="5"/>
  <c r="N67" i="5" s="1"/>
  <c r="N10" i="5"/>
  <c r="N9" i="5" l="1"/>
  <c r="N8" i="5" s="1"/>
</calcChain>
</file>

<file path=xl/comments1.xml><?xml version="1.0" encoding="utf-8"?>
<comments xmlns="http://schemas.openxmlformats.org/spreadsheetml/2006/main">
  <authors>
    <author>Пользователь</author>
    <author>goverm</author>
    <author>Джа бэтмен</author>
    <author>Кучеренко Мария Михайловна</author>
    <author>Шевцов Андрей Викторович</author>
  </authors>
  <commentList>
    <comment ref="V38" authorId="0" shapeId="0">
      <text>
        <r>
          <rPr>
            <b/>
            <sz val="9"/>
            <color indexed="81"/>
            <rFont val="Tahoma"/>
            <family val="2"/>
            <charset val="204"/>
          </rPr>
          <t>ЦО, ХВС</t>
        </r>
      </text>
    </comment>
    <comment ref="V39" authorId="1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2" authorId="1" shapeId="0">
      <text>
        <r>
          <rPr>
            <sz val="9"/>
            <color indexed="81"/>
            <rFont val="Tahoma"/>
            <family val="2"/>
            <charset val="204"/>
          </rPr>
          <t>ХВС</t>
        </r>
      </text>
    </comment>
    <comment ref="V43" authorId="2" shapeId="0">
      <text>
        <r>
          <rPr>
            <b/>
            <sz val="9"/>
            <color indexed="81"/>
            <rFont val="Tahoma"/>
            <family val="2"/>
            <charset val="204"/>
          </rPr>
          <t>ХВС,Электроснабжение</t>
        </r>
      </text>
    </comment>
    <comment ref="V44" authorId="1" shapeId="0">
      <text>
        <r>
          <rPr>
            <b/>
            <sz val="9"/>
            <color indexed="81"/>
            <rFont val="Tahoma"/>
            <family val="2"/>
            <charset val="204"/>
          </rPr>
          <t>КНС</t>
        </r>
      </text>
    </comment>
    <comment ref="V51" authorId="1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53" authorId="1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57" authorId="3" shapeId="0">
      <text>
        <r>
          <rPr>
            <b/>
            <sz val="9"/>
            <color indexed="81"/>
            <rFont val="Tahoma"/>
            <family val="2"/>
            <charset val="204"/>
          </rPr>
          <t>Кучеренко Мария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ВО</t>
        </r>
      </text>
    </comment>
    <comment ref="V58" authorId="1" shapeId="0">
      <text>
        <r>
          <rPr>
            <b/>
            <sz val="9"/>
            <color indexed="81"/>
            <rFont val="Tahoma"/>
            <family val="2"/>
            <charset val="204"/>
          </rPr>
          <t>КНС</t>
        </r>
      </text>
    </comment>
    <comment ref="V436" authorId="1" shapeId="0">
      <text>
        <r>
          <rPr>
            <b/>
            <sz val="9"/>
            <color indexed="81"/>
            <rFont val="Tahoma"/>
            <family val="2"/>
            <charset val="204"/>
          </rPr>
          <t>КНС, хв, гвс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37" authorId="1" shapeId="0">
      <text>
        <r>
          <rPr>
            <b/>
            <sz val="9"/>
            <color indexed="81"/>
            <rFont val="Tahoma"/>
            <family val="2"/>
            <charset val="204"/>
          </rPr>
          <t>кровля</t>
        </r>
      </text>
    </comment>
    <comment ref="V440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42" authorId="1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443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44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46" authorId="1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447" authorId="2" shapeId="0">
      <text>
        <r>
          <rPr>
            <b/>
            <sz val="9"/>
            <color indexed="81"/>
            <rFont val="Tahoma"/>
            <family val="2"/>
            <charset val="204"/>
          </rPr>
          <t>ЦО,КНС</t>
        </r>
      </text>
    </comment>
    <comment ref="V448" authorId="2" shapeId="0">
      <text>
        <r>
          <rPr>
            <b/>
            <sz val="9"/>
            <color indexed="81"/>
            <rFont val="Tahoma"/>
            <family val="2"/>
            <charset val="204"/>
          </rPr>
          <t>ХВС,КНС</t>
        </r>
      </text>
    </comment>
    <comment ref="V449" authorId="1" shapeId="0">
      <text>
        <r>
          <rPr>
            <b/>
            <sz val="9"/>
            <color indexed="81"/>
            <rFont val="Tahoma"/>
            <family val="2"/>
            <charset val="204"/>
          </rPr>
          <t>Водоотведение</t>
        </r>
      </text>
    </comment>
    <comment ref="V450" authorId="1" shapeId="0">
      <text>
        <r>
          <rPr>
            <b/>
            <sz val="9"/>
            <color indexed="81"/>
            <rFont val="Tahoma"/>
            <family val="2"/>
            <charset val="204"/>
          </rPr>
          <t>водоотведение</t>
        </r>
      </text>
    </comment>
    <comment ref="V451" authorId="0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452" authorId="1" shapeId="0">
      <text>
        <r>
          <rPr>
            <b/>
            <sz val="9"/>
            <color indexed="81"/>
            <rFont val="Tahoma"/>
            <family val="2"/>
            <charset val="204"/>
          </rPr>
          <t>водоотведение</t>
        </r>
      </text>
    </comment>
    <comment ref="V45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КНС, фасад</t>
        </r>
      </text>
    </comment>
    <comment ref="V454" authorId="1" shapeId="0">
      <text>
        <r>
          <rPr>
            <sz val="9"/>
            <color indexed="81"/>
            <rFont val="Tahoma"/>
            <family val="2"/>
            <charset val="204"/>
          </rPr>
          <t xml:space="preserve">фасад
</t>
        </r>
      </text>
    </comment>
    <comment ref="V455" authorId="0" shapeId="0">
      <text>
        <r>
          <rPr>
            <b/>
            <sz val="9"/>
            <color indexed="81"/>
            <rFont val="Tahoma"/>
            <family val="2"/>
            <charset val="204"/>
          </rPr>
          <t>КНС</t>
        </r>
      </text>
    </comment>
    <comment ref="V456" authorId="1" shapeId="0">
      <text>
        <r>
          <rPr>
            <b/>
            <sz val="9"/>
            <color indexed="81"/>
            <rFont val="Tahoma"/>
            <family val="2"/>
            <charset val="204"/>
          </rPr>
          <t>ХВС,КНС</t>
        </r>
      </text>
    </comment>
    <comment ref="V458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крыши</t>
        </r>
      </text>
    </comment>
    <comment ref="V459" authorId="1" shapeId="0">
      <text>
        <r>
          <rPr>
            <b/>
            <sz val="9"/>
            <color indexed="81"/>
            <rFont val="Tahoma"/>
            <family val="2"/>
            <charset val="204"/>
          </rPr>
          <t>ЦО</t>
        </r>
      </text>
    </comment>
    <comment ref="V460" authorId="1" shapeId="0">
      <text>
        <r>
          <rPr>
            <sz val="9"/>
            <color indexed="81"/>
            <rFont val="Tahoma"/>
            <family val="2"/>
            <charset val="204"/>
          </rPr>
          <t xml:space="preserve">фасад
</t>
        </r>
      </text>
    </comment>
    <comment ref="V461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62" authorId="1" shapeId="0">
      <text>
        <r>
          <rPr>
            <b/>
            <sz val="9"/>
            <color indexed="81"/>
            <rFont val="Tahoma"/>
            <family val="2"/>
            <charset val="204"/>
          </rPr>
          <t>крыша</t>
        </r>
      </text>
    </comment>
    <comment ref="V464" authorId="1" shapeId="0">
      <text>
        <r>
          <rPr>
            <b/>
            <sz val="9"/>
            <color indexed="81"/>
            <rFont val="Tahoma"/>
            <family val="2"/>
            <charset val="204"/>
          </rPr>
          <t>водоотведение</t>
        </r>
      </text>
    </comment>
    <comment ref="V465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КНС </t>
        </r>
      </text>
    </comment>
    <comment ref="V466" authorId="2" shapeId="0">
      <text>
        <r>
          <rPr>
            <b/>
            <sz val="9"/>
            <color indexed="81"/>
            <rFont val="Tahoma"/>
            <family val="2"/>
            <charset val="204"/>
          </rPr>
          <t>КНС</t>
        </r>
      </text>
    </comment>
    <comment ref="V467" authorId="1" shapeId="0">
      <text>
        <r>
          <rPr>
            <sz val="9"/>
            <color indexed="81"/>
            <rFont val="Tahoma"/>
            <family val="2"/>
            <charset val="204"/>
          </rPr>
          <t xml:space="preserve">ЦО, КНС
</t>
        </r>
      </text>
    </comment>
    <comment ref="V468" authorId="1" shapeId="0">
      <text>
        <r>
          <rPr>
            <b/>
            <sz val="9"/>
            <color indexed="81"/>
            <rFont val="Tahoma"/>
            <family val="2"/>
            <charset val="204"/>
          </rPr>
          <t>КНС,ХВС</t>
        </r>
      </text>
    </comment>
    <comment ref="V469" authorId="1" shapeId="0">
      <text>
        <r>
          <rPr>
            <b/>
            <sz val="9"/>
            <color indexed="81"/>
            <rFont val="Tahoma"/>
            <family val="2"/>
            <charset val="204"/>
          </rPr>
          <t>водоотведние</t>
        </r>
      </text>
    </comment>
    <comment ref="V470" authorId="2" shapeId="0">
      <text>
        <r>
          <rPr>
            <b/>
            <sz val="9"/>
            <color indexed="81"/>
            <rFont val="Tahoma"/>
            <family val="2"/>
            <charset val="204"/>
          </rPr>
          <t>ЦО,КНС</t>
        </r>
      </text>
    </comment>
    <comment ref="V731" authorId="1" shapeId="0">
      <text>
        <r>
          <rPr>
            <b/>
            <sz val="9"/>
            <color indexed="81"/>
            <rFont val="Tahoma"/>
            <family val="2"/>
            <charset val="204"/>
          </rPr>
          <t>ЦО</t>
        </r>
      </text>
    </comment>
    <comment ref="V732" authorId="1" shapeId="0">
      <text>
        <r>
          <rPr>
            <b/>
            <sz val="9"/>
            <color indexed="81"/>
            <rFont val="Tahoma"/>
            <family val="2"/>
            <charset val="204"/>
          </rPr>
          <t>ЦО</t>
        </r>
      </text>
    </comment>
    <comment ref="V73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ЦО, ВО
</t>
        </r>
      </text>
    </comment>
    <comment ref="V734" authorId="1" shapeId="0">
      <text>
        <r>
          <rPr>
            <b/>
            <sz val="9"/>
            <color indexed="81"/>
            <rFont val="Tahoma"/>
            <family val="2"/>
            <charset val="204"/>
          </rPr>
          <t>ХВС, ВО</t>
        </r>
      </text>
    </comment>
    <comment ref="V735" authorId="1" shapeId="0">
      <text>
        <r>
          <rPr>
            <b/>
            <sz val="9"/>
            <color indexed="81"/>
            <rFont val="Tahoma"/>
            <family val="2"/>
            <charset val="204"/>
          </rPr>
          <t>проек готов</t>
        </r>
      </text>
    </comment>
    <comment ref="V73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737" authorId="1" shapeId="0">
      <text>
        <r>
          <rPr>
            <b/>
            <sz val="9"/>
            <color indexed="81"/>
            <rFont val="Tahoma"/>
            <family val="2"/>
            <charset val="204"/>
          </rPr>
          <t>проект в 2018</t>
        </r>
      </text>
    </comment>
    <comment ref="V738" authorId="1" shapeId="0">
      <text>
        <r>
          <rPr>
            <b/>
            <sz val="9"/>
            <color indexed="81"/>
            <rFont val="Tahoma"/>
            <family val="2"/>
            <charset val="204"/>
          </rPr>
          <t>ЦО,ХВС, ГВС, ЭЭ</t>
        </r>
      </text>
    </comment>
    <comment ref="V739" authorId="1" shapeId="0">
      <text>
        <r>
          <rPr>
            <sz val="9"/>
            <color indexed="81"/>
            <rFont val="Tahoma"/>
            <family val="2"/>
            <charset val="204"/>
          </rPr>
          <t xml:space="preserve">
ЦО,ХВС, ГВС</t>
        </r>
      </text>
    </comment>
    <comment ref="V74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ТС, ХВС
</t>
        </r>
      </text>
    </comment>
    <comment ref="V74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ЦО, ХВС
ВО
</t>
        </r>
      </text>
    </comment>
    <comment ref="F74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дом искл. под снос по сейсмике</t>
        </r>
      </text>
    </comment>
    <comment ref="V742" authorId="1" shapeId="0">
      <text>
        <r>
          <rPr>
            <b/>
            <sz val="9"/>
            <color indexed="81"/>
            <rFont val="Tahoma"/>
            <family val="2"/>
            <charset val="204"/>
          </rPr>
          <t>хвс сумма по итогам торгов</t>
        </r>
      </text>
    </comment>
    <comment ref="V743" authorId="0" shapeId="0">
      <text>
        <r>
          <rPr>
            <b/>
            <sz val="9"/>
            <color indexed="81"/>
            <rFont val="Tahoma"/>
            <family val="2"/>
            <charset val="204"/>
          </rPr>
          <t>хвс</t>
        </r>
      </text>
    </comment>
    <comment ref="V74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ХВС, ВО</t>
        </r>
      </text>
    </comment>
    <comment ref="M74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дом искл. под снос по сейсмике</t>
        </r>
      </text>
    </comment>
    <comment ref="V745" authorId="0" shapeId="0">
      <text>
        <r>
          <rPr>
            <b/>
            <sz val="9"/>
            <color indexed="81"/>
            <rFont val="Tahoma"/>
            <family val="2"/>
            <charset val="204"/>
          </rPr>
          <t>крыша скатная по итогам торгов</t>
        </r>
      </text>
    </comment>
    <comment ref="V74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ТС, ВО.      В 2016 году выполнен ГВС </t>
        </r>
      </text>
    </comment>
    <comment ref="V74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КРЫША, ЦО, ЭЭ</t>
        </r>
      </text>
    </comment>
    <comment ref="V74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
</t>
        </r>
      </text>
    </comment>
    <comment ref="V7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
</t>
        </r>
      </text>
    </comment>
    <comment ref="V75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</t>
        </r>
      </text>
    </comment>
    <comment ref="H75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 ВО выполнен в 2017 году</t>
        </r>
      </text>
    </comment>
    <comment ref="V75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КРЫША, ЦО, ХВС, ГВС, 
</t>
        </r>
      </text>
    </comment>
    <comment ref="V75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</t>
        </r>
      </text>
    </comment>
    <comment ref="V75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</t>
        </r>
      </text>
    </comment>
    <comment ref="M7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дом искл. под снос по сейсмике</t>
        </r>
      </text>
    </comment>
    <comment ref="V7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ПСД крыша по итогам торгов</t>
        </r>
      </text>
    </comment>
    <comment ref="V75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КРЫША, ХВС, ГВС, ТС, ВО, ЭЭ
</t>
        </r>
      </text>
    </comment>
    <comment ref="V75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</t>
        </r>
      </text>
    </comment>
    <comment ref="V75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КРЫША</t>
        </r>
      </text>
    </comment>
    <comment ref="V758" authorId="1" shapeId="0">
      <text>
        <r>
          <rPr>
            <b/>
            <sz val="9"/>
            <color indexed="81"/>
            <rFont val="Tahoma"/>
            <family val="2"/>
            <charset val="204"/>
          </rPr>
          <t>ЦО, ХВС</t>
        </r>
      </text>
    </comment>
  </commentList>
</comments>
</file>

<file path=xl/sharedStrings.xml><?xml version="1.0" encoding="utf-8"?>
<sst xmlns="http://schemas.openxmlformats.org/spreadsheetml/2006/main" count="7086" uniqueCount="1324">
  <si>
    <t>г. Петропавловск-Камчатский, пр. Рыбаков, д. 3</t>
  </si>
  <si>
    <t>г. Петропавловск-Камчатский, ул. Рыбаков, д. 3</t>
  </si>
  <si>
    <t>рп. Вулканный, ул. Центральная, д. 11</t>
  </si>
  <si>
    <t>рп. Вулканный, ул. Центральная, д. 13</t>
  </si>
  <si>
    <t>п. Термальный, ул. Ленина, д. 6</t>
  </si>
  <si>
    <t>3.6.5</t>
  </si>
  <si>
    <t>3.6.6</t>
  </si>
  <si>
    <t>3.6.7</t>
  </si>
  <si>
    <t>3.6.8</t>
  </si>
  <si>
    <t>с. Мильково, ул. Лазо, д. 72</t>
  </si>
  <si>
    <t>с. Апача, ул. Юбилейная, д. 1</t>
  </si>
  <si>
    <t>с. Апача, ул. Юбилейная, д. 3</t>
  </si>
  <si>
    <t>11.1.3</t>
  </si>
  <si>
    <t>12.2.3</t>
  </si>
  <si>
    <t>с. Тигиль, пер. Строительный, д. 25</t>
  </si>
  <si>
    <t>с. Тигиль, пер. Строительный, д. 27</t>
  </si>
  <si>
    <t>с. Тигиль, пер. Строительный, д. 28</t>
  </si>
  <si>
    <t>с. Тигиль, ул. Гагарина, д. 31</t>
  </si>
  <si>
    <t>с. Тигиль, ул. Рябикова, д. 2</t>
  </si>
  <si>
    <t>с. Тигиль, ул. Рябикова, д. 3</t>
  </si>
  <si>
    <t>3.3.12</t>
  </si>
  <si>
    <t>с. Николаевка, ул. Советская, д. 26</t>
  </si>
  <si>
    <t>с. Николаевка, ул. Советская, д. 27</t>
  </si>
  <si>
    <t>с. Николаевка, ул. Советская, д. 35</t>
  </si>
  <si>
    <t>с. Сосновка, ул. Центральная, д. 13</t>
  </si>
  <si>
    <t>с. Сосновка, ул. Центральная, д. 15</t>
  </si>
  <si>
    <t>с. Сосновка, ул. Центральная, д. 17</t>
  </si>
  <si>
    <t>14.4.1</t>
  </si>
  <si>
    <t>14.4.2</t>
  </si>
  <si>
    <t>14.4.3</t>
  </si>
  <si>
    <t>14.4.4</t>
  </si>
  <si>
    <t>г. Елизово, ул. Завойко, д. 11</t>
  </si>
  <si>
    <t>г. Елизово, ул. Ленина, д. 40</t>
  </si>
  <si>
    <t>г. Елизово, ул. Ленина, д. 42</t>
  </si>
  <si>
    <t>г. Елизово, ул. Партизанская, д. 13</t>
  </si>
  <si>
    <t>г. Елизово, ул. Северная, д. 20</t>
  </si>
  <si>
    <t>г. Елизово, ул. Северная, д. 22</t>
  </si>
  <si>
    <t>г. Елизово, пер. Тимирязевский, д. 4</t>
  </si>
  <si>
    <t>г. Елизово, пер. Тимирязевский, д. 7а</t>
  </si>
  <si>
    <t>г. Елизово, ул. Уральская, д. 13</t>
  </si>
  <si>
    <t>г. Вилючинск, ул. Кронштадтская, д. 5</t>
  </si>
  <si>
    <t>1969</t>
  </si>
  <si>
    <t>2561,7</t>
  </si>
  <si>
    <t>п. Палана, ул. имени Г.И.Чубарова, д. 14</t>
  </si>
  <si>
    <t>п. Палана, ул. имени Г.И.Чубарова, д. 8</t>
  </si>
  <si>
    <t>п. Палана, ул. Космонавтов, д. 4</t>
  </si>
  <si>
    <t>п. Палана, ул. Космонавтов, д. 5</t>
  </si>
  <si>
    <t>п. Палана, ул. Космонавтов, д. 9</t>
  </si>
  <si>
    <t xml:space="preserve">п. Палана, ул. Обухова, д. 1 </t>
  </si>
  <si>
    <t xml:space="preserve">п. Палана, ул. Обухова, д. 2 </t>
  </si>
  <si>
    <t>1160,7</t>
  </si>
  <si>
    <t>498,14</t>
  </si>
  <si>
    <t>504,36</t>
  </si>
  <si>
    <t>2131,4</t>
  </si>
  <si>
    <t>336,98</t>
  </si>
  <si>
    <t>322,21</t>
  </si>
  <si>
    <t>5.2.18</t>
  </si>
  <si>
    <t>с. Мильково, пер. Портовской, д. 19</t>
  </si>
  <si>
    <t>с. Мильково, ул. Лазо, д. 66</t>
  </si>
  <si>
    <t>с. Мильково, ул. Лазо, д. 68</t>
  </si>
  <si>
    <t>с. Мильково, ул. Лазо, д. 70</t>
  </si>
  <si>
    <t>с. Мильково, ул. Ленинская, д. 22</t>
  </si>
  <si>
    <t>с. Мильково, ул. Победы, д. 7</t>
  </si>
  <si>
    <t>с. Мильково, ул. Чубарова, д. 12</t>
  </si>
  <si>
    <t>с. Устьевое, ул. Речная, 35</t>
  </si>
  <si>
    <t>с. Устьевое, ул. Октябрьская, 26</t>
  </si>
  <si>
    <t>11.6</t>
  </si>
  <si>
    <t>Запорожское сельское поселение</t>
  </si>
  <si>
    <t>11.6.1</t>
  </si>
  <si>
    <t>11.6.2</t>
  </si>
  <si>
    <t>─</t>
  </si>
  <si>
    <t>шлакоблочный</t>
  </si>
  <si>
    <t>п. Ключи, ул. Северная, д. 5</t>
  </si>
  <si>
    <t>п. Усть-Камчатск, ул. Восточная, д. 4</t>
  </si>
  <si>
    <t>п. Усть-Камчатск, ул. Лазо, д. 26</t>
  </si>
  <si>
    <t>14.4.5</t>
  </si>
  <si>
    <t>14.4.6</t>
  </si>
  <si>
    <t>6.71</t>
  </si>
  <si>
    <t>6.72</t>
  </si>
  <si>
    <t>6.73</t>
  </si>
  <si>
    <t>6.74</t>
  </si>
  <si>
    <t>г. Петропавловск-Камчатский, ул. Академика Королева, д. 43</t>
  </si>
  <si>
    <t>г. Петропавловск-Камчатский, ул. Заводская, д. 20</t>
  </si>
  <si>
    <t>г. Петропавловск-Камчатский, ул. Ларина, д. 22/6</t>
  </si>
  <si>
    <t>монолитный</t>
  </si>
  <si>
    <t>г. Петропавловск-Камчатский, ул. Топоркова, д. 1/1</t>
  </si>
  <si>
    <t>г. Петропавловск-Камчатский, ул. Чубарова, д. 3/1</t>
  </si>
  <si>
    <t>г. Петропавловск-Камчатский, пр-кт Карла Маркса, д. 17</t>
  </si>
  <si>
    <t>г. Петропавловск-Камчатский, ул. Бохняка, д. 11</t>
  </si>
  <si>
    <t>г. Петропавловск-Камчатский, ул. Бохняка, д. 16/1</t>
  </si>
  <si>
    <t>г. Петропавловск-Камчатский, ул. Владивостокская, д. 17</t>
  </si>
  <si>
    <t>г. Петропавловск-Камчатский, ул. Геологическая, д. 11</t>
  </si>
  <si>
    <t>г. Петропавловск-Камчатский, ул. Ключевская, д. 9</t>
  </si>
  <si>
    <t>г. Петропавловск-Камчатский, ул. Никифора Бойко, д. 12</t>
  </si>
  <si>
    <t>г. Петропавловск-Камчатский, ул. Пономарева, д. 5</t>
  </si>
  <si>
    <t>4237,5</t>
  </si>
  <si>
    <t>г. Петропавловск-Камчатский, ул. Пономарева, д. 12</t>
  </si>
  <si>
    <t>г. Петропавловск-Камчатский, ул. Попова, д. 33</t>
  </si>
  <si>
    <t>рубленный из бруса</t>
  </si>
  <si>
    <t>г. Петропавловск-Камчатский, ул. Попова, д. 35</t>
  </si>
  <si>
    <t>г. Петропавловск-Камчатский, ул. Советская, д. 19</t>
  </si>
  <si>
    <t>г. Петропавловск-Камчатский, ул. Щорса, д. 25</t>
  </si>
  <si>
    <t>г. Петропавловск-Камчатский, ш. Петропавловское, д. 41</t>
  </si>
  <si>
    <t>3.6.9</t>
  </si>
  <si>
    <t>3.6.10</t>
  </si>
  <si>
    <t>Приложение 2
к приказу  Министерства ЖКХ и энергетики 
Камчатского края от 24.10.2016  № 636</t>
  </si>
  <si>
    <t>Приложение 3
к приказу  Министерства ЖКХ и энергетики
Камчатского края от 24.10.2016  № 636</t>
  </si>
  <si>
    <t>г. Елизово, ул. Крашенинникова, д. 8</t>
  </si>
  <si>
    <t>г. Елизово, ул. Крашенинникова, д. 19</t>
  </si>
  <si>
    <t>г. Елизово, ул. Пограничная, д. 19</t>
  </si>
  <si>
    <t>3.6.11</t>
  </si>
  <si>
    <t>п. Зеленый, ул. Юбилейная, д. 2</t>
  </si>
  <si>
    <t>п. Зеленый, ул. Юбилейная, д. 14</t>
  </si>
  <si>
    <t>10.5.7</t>
  </si>
  <si>
    <t>с. Тигиль, ул. Соболева, д. 23</t>
  </si>
  <si>
    <t>11.1.4</t>
  </si>
  <si>
    <t>11.1.5</t>
  </si>
  <si>
    <t>с. Апача, ул. Дорожная, д.3</t>
  </si>
  <si>
    <t>с. Апача, ул. Юбилейная д.19</t>
  </si>
  <si>
    <t>с. Апача, ул. Юбилейная, д. 19</t>
  </si>
  <si>
    <t>п. Озерновский, ул. Набережная, д. 1</t>
  </si>
  <si>
    <t>п. Озерновский, ул. Набережная, д. 4</t>
  </si>
  <si>
    <t>п. Озерновский, ул. Набережная, д. 8</t>
  </si>
  <si>
    <t>п. Озерновский, ул. Набережная, д. 12</t>
  </si>
  <si>
    <t>п. Озерновский, ул. Набережная, д. 16</t>
  </si>
  <si>
    <t>п. Озерновский, ул. Октябрьская, д. 17</t>
  </si>
  <si>
    <t>п. Озерновский, ул. Октябрьская, д. 32</t>
  </si>
  <si>
    <t>п. Озерновский, ул. Рабочая, д. 15</t>
  </si>
  <si>
    <t>11.5.3</t>
  </si>
  <si>
    <t>11.5.4</t>
  </si>
  <si>
    <t>11.5.5</t>
  </si>
  <si>
    <t>11.5.6</t>
  </si>
  <si>
    <t>11.5.7</t>
  </si>
  <si>
    <t>11.5.8</t>
  </si>
  <si>
    <t>11.5.9</t>
  </si>
  <si>
    <t>11.5.10</t>
  </si>
  <si>
    <t>п. Ключи, ул. Партизанская, д. 20</t>
  </si>
  <si>
    <t>п. Ключи, ул. Северная, д. 3</t>
  </si>
  <si>
    <t>п. Ключи, ул. Северная, д. 4а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</si>
  <si>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</si>
  <si>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</si>
  <si>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</si>
  <si>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</si>
  <si>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</si>
  <si>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</si>
  <si>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</si>
  <si>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</si>
  <si>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</si>
  <si>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</si>
  <si>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п. Усть-Камчатск, ул. 60 лет Октября д. 1</t>
  </si>
  <si>
    <t>54.19</t>
  </si>
  <si>
    <t>п. Усть-Камчатск, ул. 60 лет Октября, д. 18</t>
  </si>
  <si>
    <t>п. Усть-Камчатск, ул. 60 лет Октября, д. 27</t>
  </si>
  <si>
    <t>п. Усть-Камчатск, ул. Бодрова, д.25</t>
  </si>
  <si>
    <t>п. Усть-Камчатск, ул. Горького, д. 49</t>
  </si>
  <si>
    <t>п. Усть-Камчатск, ул. Ленина, д. 103</t>
  </si>
  <si>
    <t>п. Усть-Камчатск, ул. Ленина, д. 66</t>
  </si>
  <si>
    <t>п. Усть-Камчатск, ул. Ленина, д. 69</t>
  </si>
  <si>
    <t>п. Усть-Камчатск, ул. Ленина, д. 77</t>
  </si>
  <si>
    <t>п. Усть-Камчатск, ул. Ленина, д. 79</t>
  </si>
  <si>
    <t>п. Усть-Камчатск, ул. 60 лет Октября, д. 1</t>
  </si>
  <si>
    <t>6.75</t>
  </si>
  <si>
    <t>г. Петропавловск-Камчатский, проезд Орбитальный, д.14</t>
  </si>
  <si>
    <t>1987</t>
  </si>
  <si>
    <t>г. Петропавловск-Камчатский, ул. Звездная, д. 25</t>
  </si>
  <si>
    <t>г. Петропавловск-Камчатский, ул. Школьная, д.3а</t>
  </si>
  <si>
    <t>п. Октябрьский, ул. Комсомольская, д. 66</t>
  </si>
  <si>
    <t>г. Вилючинск, мкр. Северный, д. 15</t>
  </si>
  <si>
    <t>п. Термальный, ул. Крашенинникова, д. 9</t>
  </si>
  <si>
    <t>п. Термальный, ул. Ленина, д. 5</t>
  </si>
  <si>
    <t>п. Козыревск, ул. Советская, д. 9</t>
  </si>
  <si>
    <t>п. Козыревск, ул. Советская, д. 13</t>
  </si>
  <si>
    <t>п. Козыревск, ул. Советская, д. 65</t>
  </si>
  <si>
    <t>п. Лесной, ул. Почтовая, д. 4</t>
  </si>
  <si>
    <t>п. Лесной, ул. Почтовая, д. 6</t>
  </si>
  <si>
    <t>п. Пионерский, ул. Николая Коляды, д. 5</t>
  </si>
  <si>
    <t>п. Пионерский, ул. Николая Коляды, д. 20</t>
  </si>
  <si>
    <t>п. Пионерский, ул. Николая Коляды, д. 24</t>
  </si>
  <si>
    <t>п. Пионерский, ул. Николая Коляды, д.  20</t>
  </si>
  <si>
    <t>п. Термальный, ул. Крашенинникова, д. 7</t>
  </si>
  <si>
    <t>п. Термальный, ул. Ленина, д. 10</t>
  </si>
  <si>
    <t>п. Термальный, ул. Ленина, д. 8</t>
  </si>
  <si>
    <t>п. Термальный, ул. Промысловая, д. 1</t>
  </si>
  <si>
    <t>п. Термальный, ул. Промысловая, д. 5</t>
  </si>
  <si>
    <t>п. Термальный, ул. Промысловая, д. 6</t>
  </si>
  <si>
    <t>с. Паратунка, ул. Нагорная, д. 36</t>
  </si>
  <si>
    <t>с. Паратунка, ул. Нагорная, д. 37</t>
  </si>
  <si>
    <t>с. Паратунка, ул. Нагорная, д. 40</t>
  </si>
  <si>
    <t>с. Мильково, пр-кт. Космонавтов, д. 1</t>
  </si>
  <si>
    <t>с. Мильково, ул. Лазо, д. 66б</t>
  </si>
  <si>
    <t>с. Мильково, ул. Юбилейная, д. 1а</t>
  </si>
  <si>
    <t>г. Петропавловск-Камчатский, пр-кт. Победы, д. 41</t>
  </si>
  <si>
    <t>г. Петропавловск-Камчатский, проезд. Космический, д. 4</t>
  </si>
  <si>
    <t>г. Петропавловск-Камчатский, проезд. Космический, д. 10</t>
  </si>
  <si>
    <t>г. Петропавловск-Камчатский, ул. Школьная, д. 3а</t>
  </si>
  <si>
    <t>с. Устьевое, ул. Октябрьская, д. 26</t>
  </si>
  <si>
    <t>с. Устьевое, ул. Речная, д. 35</t>
  </si>
  <si>
    <t>с. Запорожье, ул. Центральная, д. 40</t>
  </si>
  <si>
    <t>с. Запорожье, ул. Центральная, д. 42</t>
  </si>
  <si>
    <t>г. Петропавловск-Камчатский, проезд Орбитальный, д. 14</t>
  </si>
  <si>
    <t>г. Петропавловск-Камчатский, пр.50 лет Октября, д. 35</t>
  </si>
  <si>
    <t>г. Петропавловск-Камчатский, пр-кт Рыбаков, д. 24</t>
  </si>
  <si>
    <t>г. Петропавловск-Камчатский, ул. Кавказская, д. 30/1</t>
  </si>
  <si>
    <t>6.76</t>
  </si>
  <si>
    <t>6.77</t>
  </si>
  <si>
    <t>г. Петропавловск-Камчатский, ул. Ленинградская, д. 74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</si>
  <si>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</si>
  <si>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</si>
  <si>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</si>
  <si>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</si>
  <si>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</si>
  <si>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</si>
  <si>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</si>
  <si>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</si>
  <si>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</si>
  <si>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</si>
  <si>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</si>
  <si>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</si>
  <si>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</si>
  <si>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</si>
  <si>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</si>
  <si>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</si>
  <si>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</si>
  <si>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</si>
  <si>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</si>
  <si>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</si>
  <si>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</si>
  <si>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</si>
  <si>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</si>
  <si>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</si>
  <si>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 xml:space="preserve">за счет средств краевого бюджета </t>
  </si>
  <si>
    <t>за счет средств Фонда содействия реформированию жилищно-коммунального хозяйства</t>
  </si>
  <si>
    <t>1.1</t>
  </si>
  <si>
    <t>1.1.1</t>
  </si>
  <si>
    <t>№ п\п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</si>
  <si>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</si>
  <si>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</si>
  <si>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</si>
  <si>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</si>
  <si>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</si>
  <si>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</si>
  <si>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</si>
  <si>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</si>
  <si>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</si>
  <si>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ед.</t>
  </si>
  <si>
    <t>кв.м.</t>
  </si>
  <si>
    <t>куб.м.</t>
  </si>
  <si>
    <t xml:space="preserve">руб. </t>
  </si>
  <si>
    <t>4а</t>
  </si>
  <si>
    <t>4б</t>
  </si>
  <si>
    <t>4в</t>
  </si>
  <si>
    <t>4г</t>
  </si>
  <si>
    <t>4д</t>
  </si>
  <si>
    <t>Планируемый год проведения капитального ремонта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</si>
  <si>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</si>
  <si>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</si>
  <si>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</si>
  <si>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</si>
  <si>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</si>
  <si>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</si>
  <si>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государственная экспертиза проектной документации</t>
  </si>
  <si>
    <t>проведение инженерно-геологических изысканий</t>
  </si>
  <si>
    <t>виды, установленные законом камчатского края от 02.12.2013 №359</t>
  </si>
  <si>
    <t>Всего</t>
  </si>
  <si>
    <t>отопление</t>
  </si>
  <si>
    <t>ХВС</t>
  </si>
  <si>
    <t>ГВС</t>
  </si>
  <si>
    <t>электро снабжение</t>
  </si>
  <si>
    <t>Х</t>
  </si>
  <si>
    <t>иные источники</t>
  </si>
  <si>
    <t>Никольское сельское поселение</t>
  </si>
  <si>
    <t>1.1.2</t>
  </si>
  <si>
    <t>деревянный, брусчатый</t>
  </si>
  <si>
    <t>с. Никольское, ул. 50 лет Октября , д. 18</t>
  </si>
  <si>
    <t>31.12.2017</t>
  </si>
  <si>
    <t>1.1.3</t>
  </si>
  <si>
    <t>с. Никольское, ул. 50 лет Октября , д. 20</t>
  </si>
  <si>
    <t>с. Никольское, ул. 50 лет Октября , д. 29</t>
  </si>
  <si>
    <t>с. Никольское, ул. 50 лет Октября , д. 26</t>
  </si>
  <si>
    <t>с. Никольское, ул. 50 лет Октября , д. 16</t>
  </si>
  <si>
    <t>с. Никольское, ул. 50 лет Октября , д. 27</t>
  </si>
  <si>
    <t>31.12.2018</t>
  </si>
  <si>
    <t>31.12.2019</t>
  </si>
  <si>
    <t>2017</t>
  </si>
  <si>
    <t>2018</t>
  </si>
  <si>
    <t>2017 год</t>
  </si>
  <si>
    <t>2018 год</t>
  </si>
  <si>
    <t>2019 год</t>
  </si>
  <si>
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Камчатскому краю на 2017 - 2019 годы</t>
  </si>
  <si>
    <t>2. Реестр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видам ремонта по Камчатскому краю на 2017 - 2019 годы</t>
  </si>
  <si>
    <t>3. 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на 2014-2043 годы по Камчатскому краю на 2017 - 2019 годы.</t>
  </si>
  <si>
    <t>ИТОГО по Камчатскому краю на период 2017-2019 годы</t>
  </si>
  <si>
    <t>Итого по Камчатскому краю :</t>
  </si>
  <si>
    <t>1</t>
  </si>
  <si>
    <t>Алеутский муниципальный район</t>
  </si>
  <si>
    <t>ИТОГО по Камчатскому краю</t>
  </si>
  <si>
    <t>2.1</t>
  </si>
  <si>
    <t>2.1.1</t>
  </si>
  <si>
    <t>2.1.2</t>
  </si>
  <si>
    <t>3</t>
  </si>
  <si>
    <t>3.1</t>
  </si>
  <si>
    <t>2</t>
  </si>
  <si>
    <t>Быстринский муниципальный район</t>
  </si>
  <si>
    <t>Анавгайское сельское поселение</t>
  </si>
  <si>
    <t>с. Анавгай, ул. Ленинская, д. 56</t>
  </si>
  <si>
    <t>с. Анавгай, ул. Советская, д. 5</t>
  </si>
  <si>
    <t>2.2</t>
  </si>
  <si>
    <t>2.2.1</t>
  </si>
  <si>
    <t>2.2.2</t>
  </si>
  <si>
    <t>Елизовский муниципальный район</t>
  </si>
  <si>
    <t>Эссовское сельское поселение</t>
  </si>
  <si>
    <t>с. Эссо, ул. Нагорная, д. 11</t>
  </si>
  <si>
    <t>Вулканное городское поселение</t>
  </si>
  <si>
    <t>рп. Вулканный, ул. Центральная, д. 20</t>
  </si>
  <si>
    <t>блочный</t>
  </si>
  <si>
    <t>рп. Вулканный, ул. Вулканная д. 4</t>
  </si>
  <si>
    <t>3.1.1</t>
  </si>
  <si>
    <t>3.1.2</t>
  </si>
  <si>
    <t>рп. Вулканный, ул. Вулканная, д. 4</t>
  </si>
  <si>
    <t>рп. Вулканный, ул. Центральная, д. 16</t>
  </si>
  <si>
    <t>3.1.3</t>
  </si>
  <si>
    <t>рп. Вулканный, ул. Центральная, д. 15</t>
  </si>
  <si>
    <t>Елизовское городское поселение</t>
  </si>
  <si>
    <t>панельный</t>
  </si>
  <si>
    <t>крупно-блочный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</si>
  <si>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</si>
  <si>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</si>
  <si>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</si>
  <si>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</si>
  <si>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</si>
  <si>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</si>
  <si>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</si>
  <si>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</si>
  <si>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</si>
  <si>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</si>
  <si>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</si>
  <si>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</si>
  <si>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</si>
  <si>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</si>
  <si>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</si>
  <si>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</si>
  <si>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</si>
  <si>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</si>
  <si>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</si>
  <si>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</si>
  <si>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деревянный</t>
  </si>
  <si>
    <t>3.2.20</t>
  </si>
  <si>
    <t>3.2.21</t>
  </si>
  <si>
    <t>3.2.22</t>
  </si>
  <si>
    <t>3.2.23</t>
  </si>
  <si>
    <t>3.2.24</t>
  </si>
  <si>
    <t>блочные</t>
  </si>
  <si>
    <t>3.2.25</t>
  </si>
  <si>
    <t>3.2.26</t>
  </si>
  <si>
    <t>3.2.27</t>
  </si>
  <si>
    <t>3.2.28</t>
  </si>
  <si>
    <t>Николаевское  сельское поселение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</si>
  <si>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</si>
  <si>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</si>
  <si>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</si>
  <si>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</si>
  <si>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</si>
  <si>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</si>
  <si>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3.3</t>
  </si>
  <si>
    <t>3.3.1</t>
  </si>
  <si>
    <t>3.3.2</t>
  </si>
  <si>
    <t>3.3.3</t>
  </si>
  <si>
    <t>3.3.4</t>
  </si>
  <si>
    <t>3.3.5</t>
  </si>
  <si>
    <t>3.3.6</t>
  </si>
  <si>
    <t>Николаевское сельское поселение</t>
  </si>
  <si>
    <t>с. Николаевка, ул. Советская, д. 29</t>
  </si>
  <si>
    <t>с. Николаевка, ул. Советская, д. 31</t>
  </si>
  <si>
    <t>Новоавачинское сельское поселение</t>
  </si>
  <si>
    <t>п. Новый, ул. Молодежная, д. 17</t>
  </si>
  <si>
    <t>п. Нагорный, ул. Юбилейная, д. 4</t>
  </si>
  <si>
    <t>3.4</t>
  </si>
  <si>
    <t>3.4.1</t>
  </si>
  <si>
    <t>3.4.2</t>
  </si>
  <si>
    <t>п. Нагорный, ул. Юбилейная, д. 5</t>
  </si>
  <si>
    <t>п. Нагорный, ул. Совхозная д. 14</t>
  </si>
  <si>
    <t>Пионерское сельское поселение</t>
  </si>
  <si>
    <t>п. Пионерский, ул. В.Бонивура, д. 5</t>
  </si>
  <si>
    <t>п. Светлый, ул. Луговая, д. 22</t>
  </si>
  <si>
    <t>3.5</t>
  </si>
  <si>
    <t>3.5.1</t>
  </si>
  <si>
    <t>3.5.2</t>
  </si>
  <si>
    <t>п. Пионерский, ул. В.Бонивура, д. 9</t>
  </si>
  <si>
    <t>п. Пионерский, ул. В.Бонивура, д. 8</t>
  </si>
  <si>
    <t>п. Светлый, ул. Мира, д. 3</t>
  </si>
  <si>
    <t>Раздольненское сельское поселение</t>
  </si>
  <si>
    <t>п. Раздольный, ул. 60 лет Октября, д. 5</t>
  </si>
  <si>
    <t>п. Раздольный, пер. Рабочий, д. 5</t>
  </si>
  <si>
    <t>3.6</t>
  </si>
  <si>
    <t>3.6.1</t>
  </si>
  <si>
    <t>3.6.2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</si>
  <si>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</si>
  <si>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</si>
  <si>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</si>
  <si>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</si>
  <si>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3.6.3</t>
  </si>
  <si>
    <t>3.6.4</t>
  </si>
  <si>
    <t>п. Раздольный, ул. Кольцевая, д. 6</t>
  </si>
  <si>
    <t>п. Раздольный, ул. Кольцевая, д. 8</t>
  </si>
  <si>
    <t>4</t>
  </si>
  <si>
    <t>Карагинский муниципальный район</t>
  </si>
  <si>
    <t>4.1</t>
  </si>
  <si>
    <t>Городское поселение "посёлок Оссора"</t>
  </si>
  <si>
    <t>п. Оссора, ул. Строительная, д. 73</t>
  </si>
  <si>
    <t>п. Оссора, ул. Советская, д. 86</t>
  </si>
  <si>
    <t>4.1.1</t>
  </si>
  <si>
    <t>4.1.2</t>
  </si>
  <si>
    <t>п. Оссора, ул. Центральная, д. 16</t>
  </si>
  <si>
    <t>п. Оссора, ул. Центральная, д. 20</t>
  </si>
  <si>
    <t>Сельское поселение "село Ивашка"</t>
  </si>
  <si>
    <t>с. Ивашка, ул. Речная, д. 26</t>
  </si>
  <si>
    <t>4.2</t>
  </si>
  <si>
    <t>4.2.1</t>
  </si>
  <si>
    <t>с. Ивашка, ул. Левченко, д. 34</t>
  </si>
  <si>
    <t>с. Ивашка, ул. Левченко, д. 27</t>
  </si>
  <si>
    <t>Сельское поселение "село Карага"</t>
  </si>
  <si>
    <t>4.3</t>
  </si>
  <si>
    <t>с. Карага, ул. Обухова, д. 30</t>
  </si>
  <si>
    <t>4.3.1</t>
  </si>
  <si>
    <t>с. Карага, ул. Лукашевского, д. 26</t>
  </si>
  <si>
    <t>деревянные, брусчатые</t>
  </si>
  <si>
    <t>с. Карага, ул. Лукашевского, д. 28</t>
  </si>
  <si>
    <t>5</t>
  </si>
  <si>
    <t>Мильковский муниципальный район</t>
  </si>
  <si>
    <t>5.1</t>
  </si>
  <si>
    <t>Атласовское сельское поселение</t>
  </si>
  <si>
    <t>5.2</t>
  </si>
  <si>
    <t>Мильковское сельское поселение</t>
  </si>
  <si>
    <t>п. Атласово, ул. Зеленая, д. 4</t>
  </si>
  <si>
    <t>5.1.1</t>
  </si>
  <si>
    <t>с. Мильково, пер. Северный, д. 15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</si>
  <si>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</si>
  <si>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</si>
  <si>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</si>
  <si>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</si>
  <si>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</si>
  <si>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</si>
  <si>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</si>
  <si>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</si>
  <si>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</si>
  <si>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</si>
  <si>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</si>
  <si>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</si>
  <si>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</si>
  <si>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</si>
  <si>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</si>
  <si>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</si>
  <si>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</si>
  <si>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</si>
  <si>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</si>
  <si>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с. Мильково, пер. Торговый, д. 2</t>
  </si>
  <si>
    <t>5.2.10</t>
  </si>
  <si>
    <t>Петропавловск-Камчатский городской округ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</si>
  <si>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</si>
  <si>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</si>
  <si>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</si>
  <si>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</si>
  <si>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</si>
  <si>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</si>
  <si>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</si>
  <si>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</si>
  <si>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</si>
  <si>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</si>
  <si>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</si>
  <si>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</si>
  <si>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</si>
  <si>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</si>
  <si>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</si>
  <si>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</si>
  <si>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</si>
  <si>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</si>
  <si>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</si>
  <si>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</si>
  <si>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</si>
  <si>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</si>
  <si>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</si>
  <si>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</si>
  <si>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</si>
  <si>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</si>
  <si>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</si>
  <si>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</si>
  <si>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2254,,0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</si>
  <si>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</si>
  <si>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</si>
  <si>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</si>
  <si>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</si>
  <si>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</si>
  <si>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</si>
  <si>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</si>
  <si>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</si>
  <si>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</si>
  <si>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</si>
  <si>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</si>
  <si>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</si>
  <si>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</si>
  <si>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</si>
  <si>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</si>
  <si>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</si>
  <si>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</si>
  <si>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</si>
  <si>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</si>
  <si>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</si>
  <si>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</si>
  <si>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Вилючинский городской округ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</si>
  <si>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</si>
  <si>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</si>
  <si>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</si>
  <si>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</si>
  <si>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</si>
  <si>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</si>
  <si>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</si>
  <si>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</si>
  <si>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</si>
  <si>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</si>
  <si>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</si>
  <si>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</si>
  <si>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</si>
  <si>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</si>
  <si>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</si>
  <si>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Вилючинскийгородскойокруг</t>
  </si>
  <si>
    <t xml:space="preserve"> Городской округ "посёлок Палана"</t>
  </si>
  <si>
    <t>8</t>
  </si>
  <si>
    <t>8.1</t>
  </si>
  <si>
    <t>8.2</t>
  </si>
  <si>
    <t>8.3</t>
  </si>
  <si>
    <t>8.4</t>
  </si>
  <si>
    <t>8.5</t>
  </si>
  <si>
    <t>8.6</t>
  </si>
  <si>
    <t>8.7</t>
  </si>
  <si>
    <t>9</t>
  </si>
  <si>
    <t>Соболевский муниципальный район</t>
  </si>
  <si>
    <t>Устьевое сельское поселение</t>
  </si>
  <si>
    <t>с. Устьевое, ул. Октябрьская, д. 24</t>
  </si>
  <si>
    <t>9.1</t>
  </si>
  <si>
    <t>9.1.1</t>
  </si>
  <si>
    <t>10</t>
  </si>
  <si>
    <t>Тигильский муниципальный район</t>
  </si>
  <si>
    <t>Сельское поселение "село Лесная"</t>
  </si>
  <si>
    <t>10.1</t>
  </si>
  <si>
    <t xml:space="preserve">с. Лесная, ул. Яганова, д. 19 </t>
  </si>
  <si>
    <t>10.1.1</t>
  </si>
  <si>
    <t>11</t>
  </si>
  <si>
    <t>11.1</t>
  </si>
  <si>
    <t>Апачинское сельское поселение</t>
  </si>
  <si>
    <t>Усть-Большерецкий муниципальный район</t>
  </si>
  <si>
    <t>с. Апача, ул. Дорожная, д. 3</t>
  </si>
  <si>
    <t>с. Апача, ул. Юбилейная, д. 17</t>
  </si>
  <si>
    <t>11.1.1</t>
  </si>
  <si>
    <t>11.1.2</t>
  </si>
  <si>
    <t>Кавалерское сельское поселение</t>
  </si>
  <si>
    <t>11.2</t>
  </si>
  <si>
    <t>с. Кавалерское, ул. Строительная, д. 6</t>
  </si>
  <si>
    <t>крупно-блоный</t>
  </si>
  <si>
    <t>11.2.1</t>
  </si>
  <si>
    <t>с. Кавалерское, ул. Блюхера, д. 20а</t>
  </si>
  <si>
    <t>Усть-Большерецкое сельское поселение</t>
  </si>
  <si>
    <t>с. Усть-Большерецк, ул. Юбилейная, д. 4а</t>
  </si>
  <si>
    <t>с. Усть-Большерецк, ул. Юбилейная, д. 8</t>
  </si>
  <si>
    <t>11.3</t>
  </si>
  <si>
    <t>11.3.1</t>
  </si>
  <si>
    <t>11.3.2</t>
  </si>
  <si>
    <t>с. Усть-Большерецк, ул. Рябикова, д. 5</t>
  </si>
  <si>
    <t>12</t>
  </si>
  <si>
    <t>Усть-Камчатский муниципальный район</t>
  </si>
  <si>
    <t>Ключевское сельское поселение</t>
  </si>
  <si>
    <t>12.1</t>
  </si>
  <si>
    <t>п. Ключи, ул. Кирова, д. 120</t>
  </si>
  <si>
    <t>п. Ключи, ул. Школьная, д. 12</t>
  </si>
  <si>
    <t>12.1.1</t>
  </si>
  <si>
    <t>12.1.2</t>
  </si>
  <si>
    <t>12.1.3</t>
  </si>
  <si>
    <t>п. Ключи, ул. Кирова, д. 150</t>
  </si>
  <si>
    <t>п. Ключи, ул. Школьная, д. 7</t>
  </si>
  <si>
    <t>п. Ключи, ул. Свободная, д. 20</t>
  </si>
  <si>
    <t>п. Ключи, ул. Свободная, д. 9</t>
  </si>
  <si>
    <t>12.2</t>
  </si>
  <si>
    <t>Козыревское сельское поселение</t>
  </si>
  <si>
    <t>37.04</t>
  </si>
  <si>
    <t>12.2.1</t>
  </si>
  <si>
    <t>12.3</t>
  </si>
  <si>
    <t>Усть-Камчатское сельское поселение</t>
  </si>
  <si>
    <t>п. Усть-Камчатск, ул. Горького, д. 47</t>
  </si>
  <si>
    <t>п. Усть-Камчатск, ул. Горького, д. 47а</t>
  </si>
  <si>
    <t>п. Усть-Камчатск, ул. Горького, д. 78</t>
  </si>
  <si>
    <t>12.3.1</t>
  </si>
  <si>
    <t>12.3.2</t>
  </si>
  <si>
    <t>12.3.3</t>
  </si>
  <si>
    <t>12.3.4</t>
  </si>
  <si>
    <t>п. Усть-Камчатск, ул. 60 лет Октября, д. 11</t>
  </si>
  <si>
    <t>п. Усть-Камчатск, ул. Ленина, д. 74</t>
  </si>
  <si>
    <t>с. Усть-Хайрюзово, пер. Связи, д. 6</t>
  </si>
  <si>
    <t>10.2</t>
  </si>
  <si>
    <t>10.2.1</t>
  </si>
  <si>
    <t>Сельское поселение "село Усть-Хайрюзово"</t>
  </si>
  <si>
    <t>с. Усть-Хайрюзово, пер. Связи, д. 8</t>
  </si>
  <si>
    <t>с. Седанка, ул. Школьная, д. 9</t>
  </si>
  <si>
    <t>10.3</t>
  </si>
  <si>
    <t>10.3.1</t>
  </si>
  <si>
    <t>Сельское поселение "село Седанка"</t>
  </si>
  <si>
    <t>Октябрьское городское поселение</t>
  </si>
  <si>
    <t>п. Октябрьский, ул. Пушкинская, д. 21</t>
  </si>
  <si>
    <t>11.4</t>
  </si>
  <si>
    <t>11.4.1</t>
  </si>
  <si>
    <t>11.4.2</t>
  </si>
  <si>
    <t>п. Октябрьский, ул. Комсомольская, д. 24</t>
  </si>
  <si>
    <t>п. Октябрьский, ул. Комсомольская, д. 45</t>
  </si>
  <si>
    <t>п. Октябрьский, ул. Комсомольская, д. 72</t>
  </si>
  <si>
    <t>п. Октябрьский, ул. Комсомольская, д. 11</t>
  </si>
  <si>
    <t>11.4.3</t>
  </si>
  <si>
    <t>Озерновское городское поселение</t>
  </si>
  <si>
    <t>11.5</t>
  </si>
  <si>
    <t>11.5.1</t>
  </si>
  <si>
    <t>п. Озерновский, ул. Октябрьская, д. 31</t>
  </si>
  <si>
    <t>11.5.2</t>
  </si>
  <si>
    <t>Сельское поселение "село Ковран"</t>
  </si>
  <si>
    <t>10.4</t>
  </si>
  <si>
    <t>10.4.1</t>
  </si>
  <si>
    <t>10.4.2</t>
  </si>
  <si>
    <t>Сельское поселение "село Ковран "</t>
  </si>
  <si>
    <t>водоотведение</t>
  </si>
  <si>
    <t>1.1.4</t>
  </si>
  <si>
    <t>1.1.5</t>
  </si>
  <si>
    <t>1.1.6</t>
  </si>
  <si>
    <t>1.1.7</t>
  </si>
  <si>
    <t>1.1.8</t>
  </si>
  <si>
    <t>1.1.9</t>
  </si>
  <si>
    <t>с. Никольское, ул. 50 лет Октября , д. 25</t>
  </si>
  <si>
    <t>с. Никольское, ул. Гагарина, д. 3</t>
  </si>
  <si>
    <t>2.2.3</t>
  </si>
  <si>
    <t>2.2.4</t>
  </si>
  <si>
    <t>Новолесновское сельское поселение</t>
  </si>
  <si>
    <t>3.7</t>
  </si>
  <si>
    <t>п. Лесной, ул. Почтовая, д. 3</t>
  </si>
  <si>
    <t>3.7.1</t>
  </si>
  <si>
    <t>3.7.2</t>
  </si>
  <si>
    <t>3.8</t>
  </si>
  <si>
    <t>3.8.1</t>
  </si>
  <si>
    <t>3.8.2</t>
  </si>
  <si>
    <t>3.8.3</t>
  </si>
  <si>
    <t>3.8.4</t>
  </si>
  <si>
    <t>п. Лесной, ул. Почтовая, д. 1</t>
  </si>
  <si>
    <t>рп. Вулканный, ул. Центральная, д. 21</t>
  </si>
  <si>
    <t>3.1.4</t>
  </si>
  <si>
    <t>3.1.5</t>
  </si>
  <si>
    <t>г. Елизово, пер. Радужный, д. 1</t>
  </si>
  <si>
    <t>г. Елизово, ул. Беринга, д. 4</t>
  </si>
  <si>
    <t>г. Елизово, ул. Беринга, д. 10</t>
  </si>
  <si>
    <t>г. Елизово, ул. Виталия Кручины, д. 18</t>
  </si>
  <si>
    <t>г. Елизово, ул. Виталия Кручины, д. 20</t>
  </si>
  <si>
    <t>г. Елизово, ул. Виталия Кручины, д. 26а</t>
  </si>
  <si>
    <t>г. Елизово, ул. Виталия Кручины, д. 27</t>
  </si>
  <si>
    <t>г. Елизово, ул. Геофизическая, д. 14</t>
  </si>
  <si>
    <t>г. Елизово, ул. Дальневосточная, д. 10</t>
  </si>
  <si>
    <t>г. Елизово, ул. Дальневосточная, д. 10а</t>
  </si>
  <si>
    <t>г. Елизово, ул. Деркачева, д. 10</t>
  </si>
  <si>
    <t>г. Елизово, ул. Завойко, д. 44</t>
  </si>
  <si>
    <t>г. Елизово, ул. Завойко, д. 126</t>
  </si>
  <si>
    <t>г. Елизово, ул. Звездная, д. 1</t>
  </si>
  <si>
    <t>г. Елизово, ул. Звездная, д. 7</t>
  </si>
  <si>
    <t>г. Елизово, ул. Звездная, д. 8</t>
  </si>
  <si>
    <t>г. Елизово, ул. Красноярская, д. 4</t>
  </si>
  <si>
    <t>г. Елизово, ул. Красноярская, д. 6</t>
  </si>
  <si>
    <t>г. Елизово, ул. Крашенинникова, д. 10а</t>
  </si>
  <si>
    <t>г. Елизово, ул. Ларина, д. 4</t>
  </si>
  <si>
    <t>г. Елизово, ул. Ленина, д. 28</t>
  </si>
  <si>
    <t>г. Елизово, ул. Ленина, д. 41в</t>
  </si>
  <si>
    <t>г. Елизово, ул. Ленина, д. 44</t>
  </si>
  <si>
    <t>г. Елизово, ул. Рябикова, д. 61</t>
  </si>
  <si>
    <t>г. Елизово, ул. Сопочная, д. 1</t>
  </si>
  <si>
    <t>г. Елизово, ул. Школьная, д. 10</t>
  </si>
  <si>
    <t>г. Елизово, ул. Школьная, д. 11</t>
  </si>
  <si>
    <t>г. Елизово, ул. 40 лет Октября, д. 5</t>
  </si>
  <si>
    <t>г. Елизово, пер. Тимирязевский, д. 6</t>
  </si>
  <si>
    <t>г. Елизово, ул. Беринга, д. 21а</t>
  </si>
  <si>
    <t>г. Елизово, ул. Дальневосточная, д. 12</t>
  </si>
  <si>
    <t>г. Елизово, ул. Дальневосточная, д. 14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</si>
  <si>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</si>
  <si>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</si>
  <si>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</si>
  <si>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</si>
  <si>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</si>
  <si>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Ленина, д. 37</t>
  </si>
  <si>
    <t>г. Елизово, ул. Рябикова, д. 51</t>
  </si>
  <si>
    <t>г. Елизово, ул. Школьная, д. 5</t>
  </si>
  <si>
    <t>г. Елизово, ул. Школьная, д. 8</t>
  </si>
  <si>
    <t>г. Елизово, ул. Школьная, д. 9</t>
  </si>
  <si>
    <t>г. Елизово, ул. Школьная, д. 13</t>
  </si>
  <si>
    <t>г. Елизово, ул. Авачинская, д. 4</t>
  </si>
  <si>
    <t>г. Елизово, ул. Геофизическая, д. 11</t>
  </si>
  <si>
    <t>г. Елизово, ул. Геофизическая, д. 12</t>
  </si>
  <si>
    <t>г. Елизово, ул. Геофизическая, д. 13</t>
  </si>
  <si>
    <t>г. Елизово, ул. Дальневосточная, д. 11</t>
  </si>
  <si>
    <t>г. Елизово, ул. Красноармейская, д. 13</t>
  </si>
  <si>
    <t>г. Елизово, ул. Крашенинникова, д. 2</t>
  </si>
  <si>
    <t>г. Елизово, ул. Соловьева, д. 2</t>
  </si>
  <si>
    <t>3.3.7</t>
  </si>
  <si>
    <t>3.3.8</t>
  </si>
  <si>
    <t>3.3.9</t>
  </si>
  <si>
    <t>3.3.10</t>
  </si>
  <si>
    <t>3.3.11</t>
  </si>
  <si>
    <t>с. Николаевка, ул. Советская, д. 23</t>
  </si>
  <si>
    <t>с. Николаевка, ул. Советская, д. 28</t>
  </si>
  <si>
    <t>с. Сосновка, ул. Новая, д. 6</t>
  </si>
  <si>
    <t>с. Сосновка, ул. Новая, д.6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</si>
  <si>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</si>
  <si>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</si>
  <si>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</si>
  <si>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</si>
  <si>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</si>
  <si>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</si>
  <si>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</si>
  <si>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</si>
  <si>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</si>
  <si>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</si>
  <si>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</si>
  <si>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</si>
  <si>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</si>
  <si>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</si>
  <si>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Паратунское сельское поселение</t>
  </si>
  <si>
    <t>с. Паратунка, ул. Нагорная, д. 33</t>
  </si>
  <si>
    <t>с. Паратунка, ул. Нагорная, д. 34</t>
  </si>
  <si>
    <t>п. Пионерский, ул. В.Бонивура, д. 1</t>
  </si>
  <si>
    <t>п. Пионерский, ул. В.Бонивура, д. 4</t>
  </si>
  <si>
    <t>п. Пионерский, ул. В.Бонивура, д. 6</t>
  </si>
  <si>
    <t>п. Пионерский, ул. В.Бонивура, д. 7</t>
  </si>
  <si>
    <t>п. Пионерский, ул. В.Бонивура, д. 10</t>
  </si>
  <si>
    <t>п. Пионерский, ул. Зеленая, д. 5б</t>
  </si>
  <si>
    <t>п. Пионерский, ул. Зеленая, д. 7</t>
  </si>
  <si>
    <t>п. Светлый, ул. Луговая, д. 24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</si>
  <si>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</si>
  <si>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</si>
  <si>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</si>
  <si>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</si>
  <si>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</si>
  <si>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</si>
  <si>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</si>
  <si>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</si>
  <si>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</si>
  <si>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</si>
  <si>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</si>
  <si>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</si>
  <si>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</si>
  <si>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</si>
  <si>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</si>
  <si>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</si>
  <si>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</si>
  <si>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</si>
  <si>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</si>
  <si>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</si>
  <si>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</si>
  <si>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</si>
  <si>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3.8.13</t>
  </si>
  <si>
    <t>3.8.14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</si>
  <si>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</si>
  <si>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</si>
  <si>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</si>
  <si>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</si>
  <si>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</si>
  <si>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</si>
  <si>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</si>
  <si>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</si>
  <si>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панельн.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</si>
  <si>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</si>
  <si>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</si>
  <si>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</si>
  <si>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</si>
  <si>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</si>
  <si>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</si>
  <si>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</si>
  <si>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</si>
  <si>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</si>
  <si>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</si>
  <si>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</si>
  <si>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</si>
  <si>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</si>
  <si>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</si>
  <si>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</si>
  <si>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</si>
  <si>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</si>
  <si>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</si>
  <si>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</si>
  <si>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</si>
  <si>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</si>
  <si>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</si>
  <si>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75</t>
  </si>
  <si>
    <t>п. Оссора, ул. Строительная, д. 77</t>
  </si>
  <si>
    <t>п. Оссора, ул. Строительная , д. 75</t>
  </si>
  <si>
    <t>4.2.2</t>
  </si>
  <si>
    <t>4.2.3</t>
  </si>
  <si>
    <t>с. Карага, ул. Лукашевского, д. 24</t>
  </si>
  <si>
    <t>4.3.2</t>
  </si>
  <si>
    <t>4.3.3</t>
  </si>
  <si>
    <t>4.3.4</t>
  </si>
  <si>
    <t>5.2.11</t>
  </si>
  <si>
    <t>5.2.12</t>
  </si>
  <si>
    <t>5.2.13</t>
  </si>
  <si>
    <t>5.2.14</t>
  </si>
  <si>
    <t>5.2.15</t>
  </si>
  <si>
    <t>5.2.16</t>
  </si>
  <si>
    <t>с. Мильково, ул. Томская, д. 6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</si>
  <si>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</si>
  <si>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</si>
  <si>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</si>
  <si>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</si>
  <si>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13</t>
  </si>
  <si>
    <t>Олюторский муниципальный район</t>
  </si>
  <si>
    <t>Сельское поселение "село Тиличики"</t>
  </si>
  <si>
    <t>с. Тиличики, ул. Заречная, д. 7а</t>
  </si>
  <si>
    <t>с. Тиличики, ул. Заречная, д. 23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</si>
  <si>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</si>
  <si>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</si>
  <si>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</si>
  <si>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</si>
  <si>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с. Тиличики, ул. Школьная, д. 15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</si>
  <si>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</si>
  <si>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</si>
  <si>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</si>
  <si>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</si>
  <si>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</si>
  <si>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</si>
  <si>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</si>
  <si>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</si>
  <si>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</si>
  <si>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</si>
  <si>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</si>
  <si>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</si>
  <si>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</si>
  <si>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</si>
  <si>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</si>
  <si>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</si>
  <si>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</si>
  <si>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</si>
  <si>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</si>
  <si>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</si>
  <si>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</si>
  <si>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</si>
  <si>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</si>
  <si>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</si>
  <si>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</si>
  <si>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</si>
  <si>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</si>
  <si>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</si>
  <si>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</si>
  <si>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</si>
  <si>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г. Петропавловск-Камчатский, пер. Ботанический, д. 9</t>
  </si>
  <si>
    <t>г. Петропавловск-Камчатский, пер. Ботанический, д. 11</t>
  </si>
  <si>
    <t>г. Петропавловск-Камчатский, пр-кт. 50 лет Октября, д. 13</t>
  </si>
  <si>
    <t>г. Петропавловск-Камчатский, пр-кт. 50 лет Октября, д. 13а</t>
  </si>
  <si>
    <t>г. Петропавловск-Камчатский, пр-кт. 50 лет Октября, д. 14</t>
  </si>
  <si>
    <t>г. Петропавловск-Камчатский, пр-кт. 50 лет Октября, д. 15/4</t>
  </si>
  <si>
    <t>г. Петропавловск-Камчатский, пр-кт. Победы, д. 10/1</t>
  </si>
  <si>
    <t>г. Петропавловск-Камчатский, пр-кт. Победы, д. 21</t>
  </si>
  <si>
    <t>г. Петропавловск-Камчатский, пр-кт. Победы, д. 4</t>
  </si>
  <si>
    <t>г. Петропавловск-Камчатский, пр-кт. Рыбаков, д. 24</t>
  </si>
  <si>
    <t>г. Петропавловск-Камчатский, пр-кт. Циолковского, д. 15</t>
  </si>
  <si>
    <t>г. Петропавловск-Камчатский, пр-кт. Циолковского, д. 35</t>
  </si>
  <si>
    <t>г. Петропавловск-Камчатский, пр-кт. Циолковского, д. 83</t>
  </si>
  <si>
    <t>г. Петропавловск-Камчатский, ул. Автомобилистов, д. 20</t>
  </si>
  <si>
    <t>г. Петропавловск-Камчатский, ул. Автомобилистов, д. 29</t>
  </si>
  <si>
    <t>г. Петропавловск-Камчатский, ул. Академика Королева, д. 13</t>
  </si>
  <si>
    <t>г. Петропавловск-Камчатский, ул. Академика Королева, д. 33</t>
  </si>
  <si>
    <t>г. Петропавловск-Камчатский, ул. Академика Курчатова, д. 23</t>
  </si>
  <si>
    <t>г. Петропавловск-Камчатский, ул. Батарейная, д. 1а</t>
  </si>
  <si>
    <t>г. Петропавловск-Камчатский, ул. Вилюйская, д. 115</t>
  </si>
  <si>
    <t>г. Петропавловск-Камчатский, ул. Войцешека, д. 23</t>
  </si>
  <si>
    <t>г. Петропавловск-Камчатский, ул. Геологическая, д. 8</t>
  </si>
  <si>
    <t>г. Петропавловск-Камчатский, ул. Горького, д. 14</t>
  </si>
  <si>
    <t>г. Петропавловск-Камчатский, ул. Зеркальная, д. 52</t>
  </si>
  <si>
    <t>г. Петропавловск-Камчатский, ул. Индустриальная, д. 3</t>
  </si>
  <si>
    <t>г. Петропавловск-Камчатский, ул. Индустриальная, д. 7</t>
  </si>
  <si>
    <t>г. Петропавловск-Камчатский, ул. Индустриальная, д. 32</t>
  </si>
  <si>
    <t>г. Петропавловск-Камчатский, ул. Индустриальная, д. 33</t>
  </si>
  <si>
    <t>г. Петропавловск-Камчатский, ул. Кирдищева, д. 15</t>
  </si>
  <si>
    <t>г. Петропавловск-Камчатский, ул. Ключевская, д. 24</t>
  </si>
  <si>
    <t>г. Петропавловск-Камчатский, ул. Командорская, д. 2</t>
  </si>
  <si>
    <t>г. Петропавловск-Камчатский, ул. Комсомольская, д. 8</t>
  </si>
  <si>
    <t>г. Петропавловск-Камчатский, ул. Корякская, д. 20</t>
  </si>
  <si>
    <t>г. Петропавловск-Камчатский, ул. Космонавтов, д. 5</t>
  </si>
  <si>
    <t>г. Петропавловск-Камчатский, ул. Курильская, д. 34</t>
  </si>
  <si>
    <t>г. Петропавловск-Камчатский, ул. Кутузова, д. 12а</t>
  </si>
  <si>
    <t>г. Петропавловск-Камчатский, ул. Кутузова, д. 12б</t>
  </si>
  <si>
    <t>г. Петропавловск-Камчатский, ул. Кутузова, д. 18а</t>
  </si>
  <si>
    <t>г. Петропавловск-Камчатский, ул. Ленинская, д. 8</t>
  </si>
  <si>
    <t>г. Петропавловск-Камчатский, ул. Ленинградская, д. 39</t>
  </si>
  <si>
    <t>г. Петропавловск-Камчатский, ул. Лениградская, д. 74</t>
  </si>
  <si>
    <t>г. Петропавловск-Камчатский, ул. Лермонтова, д. 10</t>
  </si>
  <si>
    <t>г. Петропавловск-Камчатский, ул. Максутова, д. 36а</t>
  </si>
  <si>
    <t>г. Петропавловск-Камчатский, ул. Максутова, д. 38а</t>
  </si>
  <si>
    <t>г. Петропавловск-Камчатский, ул. Мишенная, д. 110</t>
  </si>
  <si>
    <t>г. Петропавловск-Камчатский, ул. Мишенная, д. 112</t>
  </si>
  <si>
    <t>г. Петропавловск-Камчатский, ул. Мишенная, д. 116</t>
  </si>
  <si>
    <t>г. Петропавловск-Камчатский, ул. Мишенная, д. 116/1</t>
  </si>
  <si>
    <t>г. Петропавловск-Камчатский, ул. Мишенная, д. 118</t>
  </si>
  <si>
    <t>г. Петропавловск-Камчатский, ул. Мишенная, д. 120</t>
  </si>
  <si>
    <t>г. Петропавловск-Камчатский, ул. Молчанова, д. 1</t>
  </si>
  <si>
    <t>г. Петропавловск-Камчатский, ул. Океанская, д. 60</t>
  </si>
  <si>
    <t>г. Петропавловск-Камчатский, ул. Океанская, д. 63/1</t>
  </si>
  <si>
    <t>г. Петропавловск-Камчатский, ул. Океанская, д. 67</t>
  </si>
  <si>
    <t>г. Петропавловск-Камчатский, ул. Океанская, д. 80а</t>
  </si>
  <si>
    <t>г. Петропавловск-Камчатский, ул. Океанская, д. 102</t>
  </si>
  <si>
    <t>г. Петропавловск-Камчатский, ул. Партизанская, д.13</t>
  </si>
  <si>
    <t>г. Петропавловск-Камчатский, ул. Петра Ильичева, д. 45</t>
  </si>
  <si>
    <t>г. Петропавловск-Камчатский, ул. Пограничная, д. 23</t>
  </si>
  <si>
    <t>г. Петропавловск-Камчатский, ул. Пономарева, д. 3</t>
  </si>
  <si>
    <t>г. Петропавловск-Камчатский, ул. Пономарева, д. 33</t>
  </si>
  <si>
    <t>г. Петропавловск-Камчатский, ул. Пржевальского, д. 21</t>
  </si>
  <si>
    <t>г. Петропавловск-Камчатский, ул. Пржевальского, д. 25</t>
  </si>
  <si>
    <t>г. Петропавловск-Камчатский, ул. Рябиковская, д. 35а</t>
  </si>
  <si>
    <t>г. Петропавловск-Камчатский, ул. Советская, д. 16</t>
  </si>
  <si>
    <t>г. Петропавловск-Камчатский, ул. Советская, д. 21</t>
  </si>
  <si>
    <t>г. Петропавловск-Камчатский, ул. Труда, д. 39</t>
  </si>
  <si>
    <t>г. Петропавловск-Камчатский, ул. Чубарова, д. 3</t>
  </si>
  <si>
    <t>г. Петропавловск-Камчатский, ул. Щорса, д. 12б</t>
  </si>
  <si>
    <t>г. Петропавловск-Камчатский, ул. Академика Королева, д. 35</t>
  </si>
  <si>
    <t>г. Петропавловск-Камчатский, ул. Мишенная, д. 102</t>
  </si>
  <si>
    <t>г. Петропавловск-Камчатский, ул. Молчанова, д. 3</t>
  </si>
  <si>
    <t>г. Петропавловск-Камчатский, ул. Океанская, 80а</t>
  </si>
  <si>
    <t>г. Петропавловск-Камчатский, ул. Рябиковская, д. 97</t>
  </si>
  <si>
    <t>г. Петропавловск-Камчатский, пр-кт. Победы, д. 3</t>
  </si>
  <si>
    <t>г. Петропавловск-Камчатский, пр-кт. Победы, д. 33</t>
  </si>
  <si>
    <t>г. Петропавловск-Камчатский, пр-кт. Победы, д. 7</t>
  </si>
  <si>
    <t>г. Петропавловск-Камчатский, ул. Автомобилистов, д. 35</t>
  </si>
  <si>
    <t>г. Петропавловск-Камчатский, ул. Автомобилистов, д. 45</t>
  </si>
  <si>
    <t>г. Петропавловск-Камчатский, ул. Академика Королева, д. 43/1</t>
  </si>
  <si>
    <t>г. Петропавловск-Камчатский, ул. Академика Курчатова, д. 9</t>
  </si>
  <si>
    <t>г. Петропавловск-Камчатский, ул. Арсеньева, д. 8а</t>
  </si>
  <si>
    <t>г. Петропавловск-Камчатский, ул. Атласова, д. 27</t>
  </si>
  <si>
    <t>г. Петропавловск-Камчатский, ул. Беринга, д. 106</t>
  </si>
  <si>
    <t>г. Петропавловск-Камчатский, ул. Беринга, д. 107</t>
  </si>
  <si>
    <t>г. Петропавловск-Камчатский, ул. Бийская, д. 4</t>
  </si>
  <si>
    <t>г. Петропавловск-Камчатский, ул. Владивостокская, д. 35б</t>
  </si>
  <si>
    <t>г. Петропавловск-Камчатский, ул. Гастелло, д. 5</t>
  </si>
  <si>
    <t>г. Петропавловск-Камчатский, ул. Горького, д. 10</t>
  </si>
  <si>
    <t>г. Петропавловск-Камчатский, ул. Горького, д. 11</t>
  </si>
  <si>
    <t>г. Петропавловск-Камчатский, ул. Горького, д. 12</t>
  </si>
  <si>
    <t>г. Петропавловск-Камчатский, ул. Индустриальная, д. 11</t>
  </si>
  <si>
    <t>г. Петропавловск-Камчатский, ул. Кроноцкая, д. 2</t>
  </si>
  <si>
    <t>г. Петропавловск-Камчатский, ул. Крылова, д. 3</t>
  </si>
  <si>
    <t>г. Петропавловск-Камчатский, ул. Ленинградская, д. 65/1</t>
  </si>
  <si>
    <t>г. Петропавловск-Камчатский, ул. Ленинградская, д. 81</t>
  </si>
  <si>
    <t>г. Петропавловск-Камчатский, ул. Максутова, д. 18</t>
  </si>
  <si>
    <t>г. Петропавловск-Камчатский, ул. Маршала Блюхера, д. 45</t>
  </si>
  <si>
    <t>г. Петропавловск-Камчатский, ул. Сахалинская, д. 19</t>
  </si>
  <si>
    <t>г. Петропавловск-Камчатский, ул. Свердлова, д. 14а</t>
  </si>
  <si>
    <t>г. Петропавловск-Камчатский, ул. Советская, д. 20</t>
  </si>
  <si>
    <t>г. Петропавловск-Камчатский, ул. Советская, д. 47</t>
  </si>
  <si>
    <t>г. Петропавловск-Камчатский, ул. Тельмана, д. 2б</t>
  </si>
  <si>
    <t>г. Петропавловск-Камчатский, ул. Труда, д. 37</t>
  </si>
  <si>
    <t>г. Петропавловск-Камчатский, ул. Труда, д. 41</t>
  </si>
  <si>
    <t>г. Петропавловск-Камчатский, ул. Тушканова, д. 10</t>
  </si>
  <si>
    <t>г. Петропавловск-Камчатский, ул. Тушканова, д. 12</t>
  </si>
  <si>
    <t>г. Петропавловск-Камчатский, ул. Тушканова, д. 14</t>
  </si>
  <si>
    <t>г. Петропавловск-Камчатский, ул. Чубарова, д. 4</t>
  </si>
  <si>
    <t>г. Петропавловск-Камчатский, ул. Чубарова, д. 4/1</t>
  </si>
  <si>
    <t>г. Петропавловск-Камчатский, ул. Чубарова, д. 6</t>
  </si>
  <si>
    <t>г. Петропавловск-Камчатский, ш. Петропавловское, д. 23</t>
  </si>
  <si>
    <t>г. Петропавловск-Камчатский, ш. Петропавловское, д. 27а</t>
  </si>
  <si>
    <t>Соболевское сельское поселение</t>
  </si>
  <si>
    <t>цо</t>
  </si>
  <si>
    <t>фас</t>
  </si>
  <si>
    <t>кр</t>
  </si>
  <si>
    <t>э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</si>
  <si>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</si>
  <si>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</si>
  <si>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</si>
  <si>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</si>
  <si>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</si>
  <si>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</si>
  <si>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</si>
  <si>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</si>
  <si>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</si>
  <si>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Набережная, д. 24</t>
  </si>
  <si>
    <t>с. Соболево, ул. Советская, д. 31</t>
  </si>
  <si>
    <t>с. Соболево, ул. Советская, д. 39</t>
  </si>
  <si>
    <t>с. Соболево, ул. Советская, д. 41</t>
  </si>
  <si>
    <t>с. Соболево, ул. Советская, д. 43</t>
  </si>
  <si>
    <t>с. Соболево, ул. Советская, д. 45</t>
  </si>
  <si>
    <t>с. Соболево, ул. Строительная, д. 5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</si>
  <si>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</si>
  <si>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</si>
  <si>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</si>
  <si>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</si>
  <si>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</si>
  <si>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</si>
  <si>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</si>
  <si>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</si>
  <si>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</si>
  <si>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</si>
  <si>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</si>
  <si>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</si>
  <si>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</si>
  <si>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</si>
  <si>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</si>
  <si>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9.2</t>
  </si>
  <si>
    <t>9.2.1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</si>
  <si>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</si>
  <si>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</si>
  <si>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</si>
  <si>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</si>
  <si>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</si>
  <si>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</si>
  <si>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</si>
  <si>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</si>
  <si>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</si>
  <si>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</si>
  <si>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</si>
  <si>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</si>
  <si>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п. Палана, ул. имени 50-летия Камчатского Комсомола, д. 1а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</si>
  <si>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</si>
  <si>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</si>
  <si>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</si>
  <si>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</si>
  <si>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имени Георгия Игнатьевича Бекерева, д. 18</t>
  </si>
  <si>
    <t>п. Палана, ул. имени Г.И. Чубарова, д. 8</t>
  </si>
  <si>
    <t>п. Палана, ул. Космонавтов, д. 2</t>
  </si>
  <si>
    <t>п. Палана, ул. Обухова, д. 1</t>
  </si>
  <si>
    <t>п. Палана, ул. Обухова, д. 3</t>
  </si>
  <si>
    <t>п. Палана, ул. Обухова, д. 11</t>
  </si>
  <si>
    <t>п. Палана, ул. Обухова, д. 13</t>
  </si>
  <si>
    <t>п. Палана, ул. Обухова, д. 15</t>
  </si>
  <si>
    <t>п. Палана, ул. Обухова, д. 17</t>
  </si>
  <si>
    <t>п. Палана, ул. Обухова, д. 19</t>
  </si>
  <si>
    <t>п. Палана, ул. Обухова, д. 21</t>
  </si>
  <si>
    <t>п. Палана, ул. Обухова, д. 23</t>
  </si>
  <si>
    <t>п. Палана, ул. Обухова, д. 25</t>
  </si>
  <si>
    <t>п. Палана, ул. Обухова, д. 29</t>
  </si>
  <si>
    <t>Сельское поселение "село Тигиль"</t>
  </si>
  <si>
    <t>с. Тигиль, пер. Строительный, д. 23</t>
  </si>
  <si>
    <t>с. Тигиль, ул. Толстихина, д. 14</t>
  </si>
  <si>
    <t>с. Тигиль, ул. Толстихина, д. 18</t>
  </si>
  <si>
    <t>с. Тигиль, ул. Толстихина, д. 22</t>
  </si>
  <si>
    <t>10.5</t>
  </si>
  <si>
    <t>10.5.1</t>
  </si>
  <si>
    <t>10.5.2</t>
  </si>
  <si>
    <t>10.5.3</t>
  </si>
  <si>
    <t>10.5.4</t>
  </si>
  <si>
    <t>10.5.5</t>
  </si>
  <si>
    <t>10.5.6</t>
  </si>
  <si>
    <t>с. Тигиль, ул. Соболева, д. 3</t>
  </si>
  <si>
    <t>с. Тигиль, пер.Строительный, д. 23</t>
  </si>
  <si>
    <t>37.13</t>
  </si>
  <si>
    <t>10.2.2</t>
  </si>
  <si>
    <t>11.2.2</t>
  </si>
  <si>
    <t>11.3.3</t>
  </si>
  <si>
    <t>с. Усть-Большерецк, ул. Бочкарева, д. 8</t>
  </si>
  <si>
    <t>12.1.4</t>
  </si>
  <si>
    <t>п. Ключи, ул. Красноармейская, д. 20а</t>
  </si>
  <si>
    <t>п. Ключи, ул. Кирова, д. 148а</t>
  </si>
  <si>
    <t>г. Вилючинск, ул. Гусарова, д. 43</t>
  </si>
  <si>
    <t>г. Вилючинск, ул. Гусарова, д. 45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</si>
  <si>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</si>
  <si>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</si>
  <si>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</si>
  <si>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</si>
  <si>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</si>
  <si>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</si>
  <si>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</si>
  <si>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</si>
  <si>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</si>
  <si>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</si>
  <si>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</si>
  <si>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г. Вилючинск, мкр. Центральный, д. 19</t>
  </si>
  <si>
    <t>г. Вилючинск, мкр. Центральный, д. 20</t>
  </si>
  <si>
    <t>г. Вилючинск, ул. Гусарова, д. 41</t>
  </si>
  <si>
    <t>г. Вилючинск, ул. Вилкова, д. 33</t>
  </si>
  <si>
    <t>г. Вилючинск, ул. Кронштадтская, д. 9</t>
  </si>
  <si>
    <t>г. Вилючинск, ул. Мира, д. 1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</si>
  <si>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</si>
  <si>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</si>
  <si>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</si>
  <si>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мкр. Центральный, д. 13</t>
  </si>
  <si>
    <t>г. Вилючинск, мкр. Центральный, д. 12</t>
  </si>
  <si>
    <t>г. Вилючинск, ул. Крашенинникова, д. 20</t>
  </si>
  <si>
    <t>г. Вилючинск, ул. Крашенинникова, д. 24</t>
  </si>
  <si>
    <t>г. Вилючинск, ул. Крашенинникова, д. 40</t>
  </si>
  <si>
    <t>г. Вилючинск, ул. Крашенинникова, д. 41</t>
  </si>
  <si>
    <t>г. Вилючинск, ул. Нахимова, д. 46</t>
  </si>
  <si>
    <t>г. Вилючинск, ул. Победы, д. 16</t>
  </si>
  <si>
    <t>г. Вилючинск, ул. Победы, д. 25</t>
  </si>
  <si>
    <t>г. Вилючинск, ул. Победы, д. 3</t>
  </si>
  <si>
    <t>г. Вилючинск, ул. Спортивная, д. 4</t>
  </si>
  <si>
    <t>с. Ковран, ул. 50 лет Октября д.26</t>
  </si>
  <si>
    <t>Начикинское сельское поселение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</si>
  <si>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</si>
  <si>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</si>
  <si>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</si>
  <si>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</si>
  <si>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</si>
  <si>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6</t>
  </si>
  <si>
    <t>п. Сокоч, ул. Лесная, д. 7</t>
  </si>
  <si>
    <t>п. Сокоч, ул. Лесная, д. 10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</si>
  <si>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</si>
  <si>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</si>
  <si>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</si>
  <si>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</si>
  <si>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</si>
  <si>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</si>
  <si>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</si>
  <si>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</si>
  <si>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</si>
  <si>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с. Ковран, ул. 50 лет Октября д.23</t>
  </si>
  <si>
    <t>с. Ковран, ул. 50 лет Октября д. 23</t>
  </si>
  <si>
    <t>с. Ковран, ул. 50 лет Октября д. 26</t>
  </si>
  <si>
    <t>с. Никольское, ул. Школьная, д. 7</t>
  </si>
  <si>
    <t>п. Нагорный, ул. Совхозная, д. 14</t>
  </si>
  <si>
    <t>Сельское поселение "село Апука"</t>
  </si>
  <si>
    <t>во</t>
  </si>
  <si>
    <t>эл</t>
  </si>
  <si>
    <t>крыша</t>
  </si>
  <si>
    <t>с. Апука, ул. Морская, д. 3</t>
  </si>
  <si>
    <t>с. Апука, ул. Речная, д. 14</t>
  </si>
  <si>
    <t>Сельское поселение "село Ачайваям"</t>
  </si>
  <si>
    <t>Сельское поселение "село Средние Пахачи"</t>
  </si>
  <si>
    <t>Сельское поселение "село Хаилино"</t>
  </si>
  <si>
    <t>хвс</t>
  </si>
  <si>
    <t>крыши</t>
  </si>
  <si>
    <t>с. Ачайваям, ул. Каюю, д. 72</t>
  </si>
  <si>
    <t>с. Ачайваям, ул. Оленеводов, д. 14</t>
  </si>
  <si>
    <t>с. Средние Пахачи, пер. Рябиновый, д. 41</t>
  </si>
  <si>
    <t>13.2</t>
  </si>
  <si>
    <t>13.3</t>
  </si>
  <si>
    <t>13.2.1</t>
  </si>
  <si>
    <t>13.2.2</t>
  </si>
  <si>
    <t>13.3.1</t>
  </si>
  <si>
    <t>13.3.2</t>
  </si>
  <si>
    <t>13.4</t>
  </si>
  <si>
    <t>13.4.1</t>
  </si>
  <si>
    <t>13.5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</si>
  <si>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</si>
  <si>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</si>
  <si>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</si>
  <si>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</si>
  <si>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</si>
  <si>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13.5.1</t>
  </si>
  <si>
    <t>13.5.2</t>
  </si>
  <si>
    <t>13.5.3</t>
  </si>
  <si>
    <t>13.5.4</t>
  </si>
  <si>
    <t>13.5.5</t>
  </si>
  <si>
    <t>Сельское поселение "село Средние Хаилино"</t>
  </si>
  <si>
    <t>г. Петропавловск-Камчатский, ул. Партизанская, д. 13</t>
  </si>
  <si>
    <t>Корякское сельское поселение</t>
  </si>
  <si>
    <t>п. Зеленый, ул. Юбилейная, д. 10</t>
  </si>
  <si>
    <t>29.22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</si>
  <si>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</si>
  <si>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</si>
  <si>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</si>
  <si>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</si>
  <si>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37.21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</si>
  <si>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</si>
  <si>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</si>
  <si>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</si>
  <si>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</si>
  <si>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35.21</t>
  </si>
  <si>
    <t>с. Коряки, ул. Геологов, д. 18</t>
  </si>
  <si>
    <t>с. Коряки, ул. Колхозная, д. 16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</si>
  <si>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</si>
  <si>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</si>
  <si>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</si>
  <si>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</si>
  <si>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</si>
  <si>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</si>
  <si>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</si>
  <si>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</si>
  <si>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</si>
  <si>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</si>
  <si>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</si>
  <si>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3.10.11</t>
  </si>
  <si>
    <t>п. Сокоч, ул. Лесная, д. 4</t>
  </si>
  <si>
    <t>3.9.9</t>
  </si>
  <si>
    <t>3.5.3</t>
  </si>
  <si>
    <t>п. Лесной, ул. Почтовая, д. 7</t>
  </si>
  <si>
    <t>с. Мильково, ул. Школьная, д. 1</t>
  </si>
  <si>
    <t>5.2.17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</si>
  <si>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</si>
  <si>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</si>
  <si>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</si>
  <si>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14</t>
  </si>
  <si>
    <t>Пенжинский муниципальный район</t>
  </si>
  <si>
    <t>с. Манилы, ул. Торговая, 1</t>
  </si>
  <si>
    <t>14.1.1</t>
  </si>
  <si>
    <t>Сельское поселение "село Манилы"</t>
  </si>
  <si>
    <t>14.1</t>
  </si>
  <si>
    <t>37.09</t>
  </si>
  <si>
    <t>12.1.5</t>
  </si>
  <si>
    <t>12.1.6</t>
  </si>
  <si>
    <t>12.1.7</t>
  </si>
  <si>
    <t>12.1.8</t>
  </si>
  <si>
    <t>п. Ключи, ул. Кирова, д. 150а</t>
  </si>
  <si>
    <t>Сельское поселение "село Тымлат"</t>
  </si>
  <si>
    <t>4.4</t>
  </si>
  <si>
    <t>4.4.1</t>
  </si>
  <si>
    <t>Крутогоровское сельское поселение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</si>
  <si>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</si>
  <si>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</si>
  <si>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</si>
  <si>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9.3</t>
  </si>
  <si>
    <t>9.3.1</t>
  </si>
  <si>
    <t>9.3.2</t>
  </si>
  <si>
    <t>9.3.3</t>
  </si>
  <si>
    <t>Сельское поселение "селоТаловка"</t>
  </si>
  <si>
    <t>с. Таловка, ул. Комсомольская, д. 14</t>
  </si>
  <si>
    <t>с. Таловка, ул. Комсомольская, д. 16</t>
  </si>
  <si>
    <t>с. Таловка, ул. Лесная, д. 9</t>
  </si>
  <si>
    <t>с. Таловка, ул. Лесная, д. 10</t>
  </si>
  <si>
    <t>с. Таловка, ул. Центральная, д. 1а</t>
  </si>
  <si>
    <t>с. Таловка, ул. Центральная, д. 19</t>
  </si>
  <si>
    <t>с. Таловка, ул. Центральная, д. 21</t>
  </si>
  <si>
    <t>14.2</t>
  </si>
  <si>
    <t>14.2.1</t>
  </si>
  <si>
    <t>14.2.2</t>
  </si>
  <si>
    <t>14.2.3</t>
  </si>
  <si>
    <t>14.2.4</t>
  </si>
  <si>
    <t>14.2.5</t>
  </si>
  <si>
    <t>14.2.6</t>
  </si>
  <si>
    <t>14.2.7</t>
  </si>
  <si>
    <t>Сельское поселение "село Таловка"</t>
  </si>
  <si>
    <t>с. Тымлат, ул. Комарова, д. 14</t>
  </si>
  <si>
    <t>"Приложение 1 
к приказу Министерства ЖКХ и энергетики
Камчатского края от 24.10.2016  № 636</t>
  </si>
  <si>
    <t>п. Усть-Камчатск, ул. Ленина, д. 73</t>
  </si>
  <si>
    <t>12.3.5</t>
  </si>
  <si>
    <t>с. Соболево, ул. Комсомольска, д. 36</t>
  </si>
  <si>
    <t>с. Тигиль, ул.Соболева, д. 3</t>
  </si>
  <si>
    <t>с. Тигиль, ул. Партизанская, д. 44</t>
  </si>
  <si>
    <t>11.4.4</t>
  </si>
  <si>
    <t>с. Седанка, ул. Кооперативная, д. 23</t>
  </si>
  <si>
    <t>п. Раздольный, ул. Ролдугина, д. 18</t>
  </si>
  <si>
    <t>с. Никольское, ул. Братьев Волокитиных, д. 6</t>
  </si>
  <si>
    <t>с. Никольское, ул. Гагарина, д. 5</t>
  </si>
  <si>
    <t>с. Никольское, ул. Гагарина, д. 11</t>
  </si>
  <si>
    <t>2.2.5</t>
  </si>
  <si>
    <t>с. Эссо, ул. Лесная, д. 10б</t>
  </si>
  <si>
    <t>с. Эссо, ул. Нагорная, д. 10а</t>
  </si>
  <si>
    <t>с. Эссо, ул. Ягодная, д. 23</t>
  </si>
  <si>
    <t>с. Эссо, ул. Комсомльская, д. 10а</t>
  </si>
  <si>
    <t>3.1.6</t>
  </si>
  <si>
    <t>3.1.7</t>
  </si>
  <si>
    <t>3.1.8</t>
  </si>
  <si>
    <t>3.1.9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</si>
  <si>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</si>
  <si>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</si>
  <si>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</si>
  <si>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22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</si>
  <si>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</si>
  <si>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</si>
  <si>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</si>
  <si>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</si>
  <si>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</si>
  <si>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</si>
  <si>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</si>
  <si>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</si>
  <si>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</si>
  <si>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г. Елизово, ул. 40 лет Октября, д. 7</t>
  </si>
  <si>
    <t>г. Елизово, ул. Виталия Кручины, д. 25/3</t>
  </si>
  <si>
    <t>г. Елизово, ул. Ленина, д. 29</t>
  </si>
  <si>
    <t>г. Елизово, ул. Ленина, д. 39</t>
  </si>
  <si>
    <t>г. Елизово, ул. Лесная, д. 1</t>
  </si>
  <si>
    <t>г. Елизово, ул. Лесная, д. 18</t>
  </si>
  <si>
    <t>г. Елизово, ул. Подстанционная, д. 13</t>
  </si>
  <si>
    <t>г. Елизово, ул. Рябикова, д. 51А</t>
  </si>
  <si>
    <t>с. Коряки, ул. Колхозная, д. 15</t>
  </si>
  <si>
    <t>с. Коряки, ул. Колхозная, д. 18</t>
  </si>
  <si>
    <t>с. Коряки, ул. Колхозная, д. 20</t>
  </si>
  <si>
    <t>г. Петропавловск-Камчатский, пр-кт. Победы, д. 15</t>
  </si>
  <si>
    <t>г. Петропавловск-Камчатский, ул. Бохняка, д. 5</t>
  </si>
  <si>
    <t>г. Петропавловск-Камчатский, ул. Петра Ильичева, д. 62</t>
  </si>
  <si>
    <t>г. Петропавловск-Камчатский, ул. Солнечная, д. 19а</t>
  </si>
  <si>
    <t>г. Петропавловск-Камчатский, ул. Тургенева, д. 14</t>
  </si>
  <si>
    <t xml:space="preserve"> крупно-блочный</t>
  </si>
  <si>
    <t>9.2.2</t>
  </si>
  <si>
    <t>с. Устьевое, ул. Набережная, д. 4</t>
  </si>
  <si>
    <t>12.2.2</t>
  </si>
  <si>
    <t>12.3.6</t>
  </si>
  <si>
    <t>п. Усть-Камчатск, ул. Лазо, д. 28</t>
  </si>
  <si>
    <t>п. Усть-Камчатск, ул. Ленина, д. 64</t>
  </si>
  <si>
    <t>14.3</t>
  </si>
  <si>
    <t>Сельское поселение "село Аянка"</t>
  </si>
  <si>
    <t>п. Ключи, ул. Красноармейская, д. 2</t>
  </si>
  <si>
    <t>г. Елизово, ул. Геофизическая, д. 20</t>
  </si>
  <si>
    <t>с. Мильково, ул. Октябрьская, д. 12</t>
  </si>
  <si>
    <t>с. Мильково, ул. Строительная, д. 30</t>
  </si>
  <si>
    <t>с. Мильково, ул. Томская, д. 5</t>
  </si>
  <si>
    <t>Сельское поселение "село Каменское"</t>
  </si>
  <si>
    <t>14.4</t>
  </si>
  <si>
    <t>с. Каменское, ул. Беккерова, д. 16а</t>
  </si>
  <si>
    <t>с. Каменское, ул. Беккерова, д. 32</t>
  </si>
  <si>
    <t>с. Каменское, ул. Ленина, д. 20</t>
  </si>
  <si>
    <t>с. Каменское, ул. Ленина, д. 22</t>
  </si>
  <si>
    <t>с. Каменское, ул. Ленина, д. 31</t>
  </si>
  <si>
    <t>с. Каменское, ул. Ленина, д. 33</t>
  </si>
  <si>
    <t>п. Озерновский, ул. Набережная, д. 14</t>
  </si>
  <si>
    <t>п. Озерновский, ул. Октябрьская, д. 36</t>
  </si>
  <si>
    <t>п. Зеленый, ул. Юбилейная, д. 15</t>
  </si>
  <si>
    <t>г. Петропавловск-Камчатский, ул. Бохняка, д. 18</t>
  </si>
  <si>
    <t>г. Петропавловск-Камчатский, ул. Кирдищева, д. 1</t>
  </si>
  <si>
    <t>г. Петропавловск-Камчатский, ул. Козельская, д. 14</t>
  </si>
  <si>
    <t xml:space="preserve"> </t>
  </si>
  <si>
    <t>6 207,60</t>
  </si>
  <si>
    <t>г. Петропавловск-Камчатский, пр-кт. 50 лет Октября, д. 35</t>
  </si>
  <si>
    <t>г. Петропавловск-Камчатский, ул. Беринга, д. 4а</t>
  </si>
  <si>
    <t>г. Петропавловск-Камчатский, ул. Курильская, д. 20</t>
  </si>
  <si>
    <t>г. Петропавловск-Камчатский, ул. Океанская, д. 58</t>
  </si>
  <si>
    <t>г. Петропавловск-Камчатский, ул. Океанская, д. 119</t>
  </si>
  <si>
    <t>г. Петропавловск-Камчатский, ул. Партизанская, д. 31</t>
  </si>
  <si>
    <t>2 490,80</t>
  </si>
  <si>
    <t>г. Петропавловск-Камчатский, ул. Океанская, д. 54б</t>
  </si>
  <si>
    <t>1 630,80</t>
  </si>
  <si>
    <t>1 477,80</t>
  </si>
  <si>
    <t>г. Елизово, ул. Красноярская, д. 2</t>
  </si>
  <si>
    <t>г. Елизово, ул. Красноярская, д. 7</t>
  </si>
  <si>
    <t>г. Елизово, ул. Крашенинникова, д. 4</t>
  </si>
  <si>
    <t>с. Эссо,  ул. Комсомольская, д. 10а</t>
  </si>
  <si>
    <t xml:space="preserve">включить ПСД ЦО, ХВС - Советская, 32, т. к. они оплачены </t>
  </si>
  <si>
    <t>добавлены доп работы</t>
  </si>
  <si>
    <t>в ГРОССе  надо удалить Ленина, 28 ВО</t>
  </si>
  <si>
    <t>исключены работы по РП</t>
  </si>
  <si>
    <t>изменения не вносила. Расторжение договора 16.08.2021. оплачен аванс</t>
  </si>
  <si>
    <t>сметная стоимость. Распределение добавила в средства собственников</t>
  </si>
  <si>
    <t>с. Николаевка, ул. Советская, д. 32</t>
  </si>
  <si>
    <t xml:space="preserve">Приложение № 1                                                                          к приказу Министерства жилищно-коммунального хозяйства  и  энергетики      Камчатского края 
от 27.10.2022 № 20-436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</si>
</sst>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\-#,##0.00\ "/>
    <numFmt numFmtId="167" formatCode="#,##0.00\ _₽"/>
    <numFmt numFmtId="168" formatCode="#,##0.00_р_."/>
    <numFmt numFmtId="169" formatCode="#,##0.000000"/>
    <numFmt numFmtId="170" formatCode="#,##0.00000"/>
  </numFmts>
  <fonts count="42" x14ac:knownFonts="1">
    <font>
      <sz val="11"/>
      <color theme="1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30"/>
      <name val="Calibri"/>
      <family val="2"/>
      <charset val="204"/>
    </font>
    <font>
      <sz val="11"/>
      <color indexed="30"/>
      <name val="Times New Roman"/>
      <family val="1"/>
      <charset val="204"/>
    </font>
    <font>
      <sz val="12"/>
      <color indexed="30"/>
      <name val="Calibri"/>
      <family val="2"/>
      <charset val="204"/>
    </font>
    <font>
      <b/>
      <sz val="11"/>
      <color indexed="3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8" fillId="0" borderId="0"/>
    <xf numFmtId="0" fontId="1" fillId="0" borderId="0"/>
    <xf numFmtId="0" fontId="39" fillId="0" borderId="0"/>
    <xf numFmtId="164" fontId="17" fillId="0" borderId="0" applyFont="0" applyFill="0" applyBorder="0" applyAlignment="0" applyProtection="0"/>
  </cellStyleXfs>
  <cellXfs count="529">
    <xf numFmtId="0" fontId="0" fillId="0" borderId="0" xfId="0"/>
    <xf numFmtId="0" fontId="2" fillId="0" borderId="0" xfId="0" applyFont="1"/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0" applyFont="1" applyFill="1"/>
    <xf numFmtId="0" fontId="2" fillId="0" borderId="0" xfId="1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18" fillId="0" borderId="0" xfId="0" applyFont="1" applyFill="1"/>
    <xf numFmtId="0" fontId="3" fillId="0" borderId="0" xfId="1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3" fontId="2" fillId="0" borderId="0" xfId="0" applyNumberFormat="1" applyFont="1" applyFill="1"/>
    <xf numFmtId="4" fontId="3" fillId="0" borderId="0" xfId="0" applyNumberFormat="1" applyFont="1" applyFill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Fill="1" applyAlignment="1">
      <alignment horizontal="right" vertical="top" wrapText="1"/>
    </xf>
    <xf numFmtId="4" fontId="5" fillId="0" borderId="0" xfId="0" applyNumberFormat="1" applyFont="1" applyFill="1" applyBorder="1"/>
    <xf numFmtId="0" fontId="18" fillId="0" borderId="0" xfId="1" applyFont="1" applyFill="1"/>
    <xf numFmtId="0" fontId="0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2" fillId="0" borderId="0" xfId="0" applyFont="1" applyFill="1"/>
    <xf numFmtId="0" fontId="0" fillId="0" borderId="0" xfId="0" applyFont="1" applyFill="1"/>
    <xf numFmtId="0" fontId="22" fillId="0" borderId="1" xfId="0" applyFont="1" applyFill="1" applyBorder="1" applyAlignment="1">
      <alignment horizontal="left" vertical="center"/>
    </xf>
    <xf numFmtId="4" fontId="22" fillId="0" borderId="0" xfId="0" applyNumberFormat="1" applyFont="1" applyFill="1" applyBorder="1"/>
    <xf numFmtId="0" fontId="23" fillId="0" borderId="0" xfId="0" applyFont="1" applyFill="1" applyBorder="1"/>
    <xf numFmtId="0" fontId="22" fillId="0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" fontId="0" fillId="0" borderId="0" xfId="0" applyNumberFormat="1" applyFont="1" applyFill="1"/>
    <xf numFmtId="0" fontId="23" fillId="0" borderId="0" xfId="1" applyFont="1" applyFill="1"/>
    <xf numFmtId="4" fontId="22" fillId="0" borderId="1" xfId="1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49" fontId="22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24" fillId="0" borderId="0" xfId="1" applyFont="1" applyFill="1"/>
    <xf numFmtId="4" fontId="23" fillId="0" borderId="3" xfId="0" applyNumberFormat="1" applyFont="1" applyFill="1" applyBorder="1" applyAlignment="1">
      <alignment horizontal="center" vertical="center" wrapText="1"/>
    </xf>
    <xf numFmtId="0" fontId="24" fillId="0" borderId="3" xfId="1" applyFont="1" applyFill="1" applyBorder="1"/>
    <xf numFmtId="0" fontId="24" fillId="0" borderId="0" xfId="1" applyFont="1" applyFill="1" applyBorder="1"/>
    <xf numFmtId="0" fontId="25" fillId="0" borderId="0" xfId="0" applyFont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2" borderId="1" xfId="0" applyFont="1" applyFill="1" applyBorder="1" applyAlignment="1">
      <alignment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49" fontId="28" fillId="2" borderId="1" xfId="0" applyNumberFormat="1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3" fontId="0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2" fillId="0" borderId="1" xfId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3" fillId="0" borderId="5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4" fontId="23" fillId="0" borderId="4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/>
    <xf numFmtId="4" fontId="23" fillId="0" borderId="5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top"/>
    </xf>
    <xf numFmtId="4" fontId="10" fillId="0" borderId="0" xfId="0" applyNumberFormat="1" applyFont="1" applyAlignment="1">
      <alignment vertical="center"/>
    </xf>
    <xf numFmtId="1" fontId="6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170" fontId="2" fillId="0" borderId="0" xfId="0" applyNumberFormat="1" applyFont="1" applyFill="1"/>
    <xf numFmtId="4" fontId="5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22" fillId="0" borderId="0" xfId="1" applyFont="1" applyFill="1"/>
    <xf numFmtId="0" fontId="19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2" fontId="5" fillId="0" borderId="1" xfId="1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4" xfId="1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5" xfId="1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14" fillId="0" borderId="0" xfId="0" applyFont="1" applyFill="1"/>
    <xf numFmtId="0" fontId="2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4" fontId="28" fillId="0" borderId="0" xfId="0" applyNumberFormat="1" applyFont="1" applyFill="1" applyBorder="1" applyAlignment="1">
      <alignment horizontal="center" vertical="center" wrapText="1"/>
    </xf>
    <xf numFmtId="0" fontId="23" fillId="0" borderId="0" xfId="1" applyFont="1" applyFill="1" applyBorder="1"/>
    <xf numFmtId="0" fontId="6" fillId="0" borderId="0" xfId="1" applyFont="1" applyFill="1" applyBorder="1"/>
    <xf numFmtId="0" fontId="22" fillId="0" borderId="0" xfId="1" applyFont="1" applyFill="1" applyBorder="1"/>
    <xf numFmtId="0" fontId="5" fillId="0" borderId="0" xfId="1" applyFont="1" applyFill="1" applyBorder="1"/>
    <xf numFmtId="0" fontId="2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/>
    <xf numFmtId="167" fontId="5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22" fillId="0" borderId="0" xfId="1" applyNumberFormat="1" applyFont="1" applyFill="1" applyBorder="1"/>
    <xf numFmtId="0" fontId="21" fillId="0" borderId="0" xfId="1" applyFont="1" applyFill="1"/>
    <xf numFmtId="2" fontId="5" fillId="0" borderId="5" xfId="1" applyNumberFormat="1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10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vertical="center"/>
    </xf>
    <xf numFmtId="0" fontId="28" fillId="0" borderId="1" xfId="1" applyFont="1" applyFill="1" applyBorder="1"/>
    <xf numFmtId="0" fontId="28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3" fontId="23" fillId="0" borderId="1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/>
    <xf numFmtId="0" fontId="22" fillId="0" borderId="4" xfId="0" applyFont="1" applyFill="1" applyBorder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2" fillId="0" borderId="1" xfId="0" applyFont="1" applyFill="1" applyBorder="1" applyAlignment="1">
      <alignment horizontal="left"/>
    </xf>
    <xf numFmtId="3" fontId="23" fillId="0" borderId="1" xfId="1" applyNumberFormat="1" applyFont="1" applyFill="1" applyBorder="1" applyAlignment="1">
      <alignment horizontal="center"/>
    </xf>
    <xf numFmtId="0" fontId="22" fillId="0" borderId="1" xfId="1" applyFont="1" applyFill="1" applyBorder="1" applyAlignment="1">
      <alignment horizontal="left" vertical="center" wrapText="1"/>
    </xf>
    <xf numFmtId="4" fontId="23" fillId="0" borderId="1" xfId="1" applyNumberFormat="1" applyFont="1" applyFill="1" applyBorder="1" applyAlignment="1">
      <alignment horizontal="center"/>
    </xf>
    <xf numFmtId="1" fontId="23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/>
    <xf numFmtId="170" fontId="15" fillId="0" borderId="0" xfId="0" applyNumberFormat="1" applyFont="1" applyFill="1"/>
    <xf numFmtId="169" fontId="2" fillId="0" borderId="0" xfId="0" applyNumberFormat="1" applyFont="1" applyFill="1"/>
    <xf numFmtId="0" fontId="15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14" fontId="23" fillId="0" borderId="1" xfId="0" applyNumberFormat="1" applyFont="1" applyFill="1" applyBorder="1" applyAlignment="1">
      <alignment horizontal="center" vertical="center" wrapText="1"/>
    </xf>
    <xf numFmtId="4" fontId="22" fillId="0" borderId="6" xfId="1" applyNumberFormat="1" applyFont="1" applyFill="1" applyBorder="1" applyAlignment="1">
      <alignment horizontal="center" vertical="center" wrapText="1"/>
    </xf>
    <xf numFmtId="4" fontId="22" fillId="0" borderId="7" xfId="1" applyNumberFormat="1" applyFont="1" applyFill="1" applyBorder="1" applyAlignment="1">
      <alignment horizontal="center"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4" fontId="22" fillId="0" borderId="10" xfId="1" applyNumberFormat="1" applyFont="1" applyFill="1" applyBorder="1" applyAlignment="1">
      <alignment horizontal="center" vertical="center" wrapText="1"/>
    </xf>
    <xf numFmtId="4" fontId="22" fillId="0" borderId="8" xfId="1" applyNumberFormat="1" applyFont="1" applyFill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 vertical="center" wrapText="1"/>
    </xf>
    <xf numFmtId="4" fontId="22" fillId="0" borderId="9" xfId="1" applyNumberFormat="1" applyFont="1" applyFill="1" applyBorder="1" applyAlignment="1">
      <alignment horizontal="center" vertical="center" wrapText="1"/>
    </xf>
    <xf numFmtId="4" fontId="33" fillId="0" borderId="4" xfId="1" applyNumberFormat="1" applyFont="1" applyFill="1" applyBorder="1" applyAlignment="1">
      <alignment horizontal="center" vertical="center" wrapText="1"/>
    </xf>
    <xf numFmtId="2" fontId="22" fillId="0" borderId="7" xfId="1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" fontId="22" fillId="0" borderId="4" xfId="1" applyNumberFormat="1" applyFont="1" applyFill="1" applyBorder="1" applyAlignment="1">
      <alignment horizontal="center" vertical="center" wrapText="1"/>
    </xf>
    <xf numFmtId="2" fontId="22" fillId="0" borderId="6" xfId="1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164" fontId="22" fillId="0" borderId="4" xfId="4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164" fontId="22" fillId="0" borderId="4" xfId="4" applyFont="1" applyFill="1" applyBorder="1" applyAlignment="1">
      <alignment vertical="center" wrapText="1"/>
    </xf>
    <xf numFmtId="2" fontId="22" fillId="0" borderId="4" xfId="1" applyNumberFormat="1" applyFont="1" applyFill="1" applyBorder="1" applyAlignment="1">
      <alignment horizontal="center" vertical="center"/>
    </xf>
    <xf numFmtId="165" fontId="22" fillId="0" borderId="7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22" fillId="0" borderId="12" xfId="1" applyNumberFormat="1" applyFont="1" applyFill="1" applyBorder="1" applyAlignment="1">
      <alignment horizontal="center" vertical="center" wrapText="1"/>
    </xf>
    <xf numFmtId="4" fontId="22" fillId="0" borderId="1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2" fontId="22" fillId="0" borderId="0" xfId="1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2" fontId="22" fillId="0" borderId="1" xfId="2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/>
    </xf>
    <xf numFmtId="4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5" fillId="0" borderId="1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/>
    </xf>
    <xf numFmtId="4" fontId="22" fillId="0" borderId="5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41" fillId="0" borderId="0" xfId="0" applyFont="1" applyFill="1"/>
    <xf numFmtId="4" fontId="5" fillId="0" borderId="0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/>
    </xf>
    <xf numFmtId="165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shrinkToFi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shrinkToFit="1"/>
    </xf>
    <xf numFmtId="3" fontId="22" fillId="0" borderId="1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164" fontId="22" fillId="0" borderId="1" xfId="4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14" fontId="22" fillId="0" borderId="4" xfId="0" quotePrefix="1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14" fontId="22" fillId="0" borderId="1" xfId="0" quotePrefix="1" applyNumberFormat="1" applyFont="1" applyFill="1" applyBorder="1" applyAlignment="1">
      <alignment horizontal="center"/>
    </xf>
    <xf numFmtId="165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3" fontId="22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/>
    <xf numFmtId="0" fontId="5" fillId="0" borderId="7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shrinkToFit="1"/>
    </xf>
    <xf numFmtId="3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0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left" vertical="center"/>
    </xf>
    <xf numFmtId="0" fontId="22" fillId="0" borderId="13" xfId="0" applyFont="1" applyFill="1" applyBorder="1"/>
    <xf numFmtId="0" fontId="22" fillId="0" borderId="13" xfId="0" applyFont="1" applyFill="1" applyBorder="1" applyAlignment="1">
      <alignment horizontal="center" vertical="center" shrinkToFit="1"/>
    </xf>
    <xf numFmtId="4" fontId="22" fillId="0" borderId="1" xfId="1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0" fontId="22" fillId="0" borderId="1" xfId="1" applyFont="1" applyFill="1" applyBorder="1" applyAlignment="1">
      <alignment horizontal="left"/>
    </xf>
    <xf numFmtId="0" fontId="22" fillId="0" borderId="1" xfId="1" applyFont="1" applyFill="1" applyBorder="1" applyAlignment="1">
      <alignment horizontal="center"/>
    </xf>
    <xf numFmtId="3" fontId="22" fillId="0" borderId="1" xfId="1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/>
    <xf numFmtId="0" fontId="8" fillId="0" borderId="1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5" fillId="0" borderId="1" xfId="4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shrinkToFit="1"/>
    </xf>
    <xf numFmtId="4" fontId="40" fillId="0" borderId="1" xfId="0" applyNumberFormat="1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14" fontId="4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/>
    </xf>
    <xf numFmtId="43" fontId="5" fillId="0" borderId="1" xfId="2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0" fontId="15" fillId="0" borderId="1" xfId="0" applyFont="1" applyFill="1" applyBorder="1"/>
    <xf numFmtId="4" fontId="5" fillId="0" borderId="7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" fontId="5" fillId="0" borderId="14" xfId="1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4" fontId="5" fillId="0" borderId="12" xfId="1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4" fontId="5" fillId="0" borderId="7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/>
    <xf numFmtId="0" fontId="31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/>
    <xf numFmtId="4" fontId="5" fillId="0" borderId="1" xfId="0" applyNumberFormat="1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center" vertical="top"/>
    </xf>
    <xf numFmtId="4" fontId="5" fillId="0" borderId="5" xfId="0" applyNumberFormat="1" applyFont="1" applyFill="1" applyBorder="1" applyAlignment="1">
      <alignment horizontal="center" vertical="top"/>
    </xf>
    <xf numFmtId="4" fontId="5" fillId="0" borderId="9" xfId="0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center"/>
    </xf>
    <xf numFmtId="4" fontId="16" fillId="0" borderId="0" xfId="0" applyNumberFormat="1" applyFont="1" applyFill="1" applyAlignment="1">
      <alignment vertical="top" wrapText="1"/>
    </xf>
    <xf numFmtId="49" fontId="23" fillId="0" borderId="7" xfId="1" applyNumberFormat="1" applyFont="1" applyFill="1" applyBorder="1" applyAlignment="1">
      <alignment horizontal="left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3" fontId="22" fillId="0" borderId="5" xfId="0" applyNumberFormat="1" applyFont="1" applyFill="1" applyBorder="1" applyAlignment="1">
      <alignment horizontal="center" vertical="center" textRotation="90" wrapText="1"/>
    </xf>
    <xf numFmtId="3" fontId="22" fillId="0" borderId="6" xfId="0" applyNumberFormat="1" applyFont="1" applyFill="1" applyBorder="1" applyAlignment="1">
      <alignment horizontal="center" vertical="center" textRotation="90" wrapText="1"/>
    </xf>
    <xf numFmtId="3" fontId="22" fillId="0" borderId="4" xfId="0" applyNumberFormat="1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22" fillId="0" borderId="4" xfId="0" applyFont="1" applyFill="1" applyBorder="1" applyAlignment="1">
      <alignment horizontal="center" vertical="center" textRotation="90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 indent="15"/>
    </xf>
    <xf numFmtId="0" fontId="26" fillId="2" borderId="1" xfId="0" applyFont="1" applyFill="1" applyBorder="1" applyAlignment="1">
      <alignment vertical="center"/>
    </xf>
    <xf numFmtId="0" fontId="16" fillId="0" borderId="0" xfId="0" applyFont="1" applyAlignment="1">
      <alignment horizontal="right" vertical="top" wrapText="1"/>
    </xf>
    <xf numFmtId="0" fontId="36" fillId="0" borderId="0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47"/>
  <sheetViews>
    <sheetView tabSelected="1" zoomScale="75" zoomScaleNormal="7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K2" sqref="K2"/>
    </sheetView>
  </sheetViews>
  <sheetFormatPr defaultRowHeight="15" x14ac:dyDescent="0.25"/>
  <cols>
    <col min="1" max="1" width="9" style="10" customWidth="1"/>
    <col min="2" max="2" width="59.85546875" style="10" customWidth="1"/>
    <col min="3" max="4" width="6.85546875" style="10" customWidth="1"/>
    <col min="5" max="5" width="22.85546875" style="10" customWidth="1"/>
    <col min="6" max="7" width="4.42578125" style="10" customWidth="1"/>
    <col min="8" max="8" width="19.42578125" style="10" customWidth="1"/>
    <col min="9" max="9" width="13.28515625" style="10" customWidth="1"/>
    <col min="10" max="10" width="14.5703125" style="10" customWidth="1"/>
    <col min="11" max="11" width="11.42578125" style="30" customWidth="1"/>
    <col min="12" max="12" width="17.28515625" style="10" customWidth="1"/>
    <col min="13" max="13" width="10.85546875" style="10" customWidth="1"/>
    <col min="14" max="14" width="17.7109375" style="10" bestFit="1" customWidth="1"/>
    <col min="15" max="15" width="15.28515625" style="10" bestFit="1" customWidth="1"/>
    <col min="16" max="16" width="17.7109375" style="10" bestFit="1" customWidth="1"/>
    <col min="17" max="17" width="13" style="10" bestFit="1" customWidth="1"/>
    <col min="18" max="19" width="11.85546875" style="10" customWidth="1"/>
    <col min="20" max="20" width="12" style="10" customWidth="1"/>
    <col min="21" max="21" width="15.7109375" style="10" hidden="1" customWidth="1"/>
    <col min="22" max="22" width="16.28515625" style="10" hidden="1" customWidth="1"/>
    <col min="23" max="23" width="15.85546875" style="10" customWidth="1"/>
    <col min="24" max="24" width="15.5703125" style="10" customWidth="1"/>
    <col min="25" max="25" width="14" style="10" customWidth="1"/>
    <col min="26" max="16384" width="9.140625" style="10"/>
  </cols>
  <sheetData>
    <row r="1" spans="1:22" ht="87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86"/>
      <c r="L1" s="46"/>
      <c r="M1" s="46"/>
      <c r="N1" s="46"/>
      <c r="O1" s="46"/>
      <c r="P1" s="481"/>
      <c r="Q1" s="509" t="s">
        <v>1323</v>
      </c>
      <c r="R1" s="509"/>
      <c r="S1" s="509"/>
      <c r="T1" s="509"/>
    </row>
    <row r="2" spans="1:22" s="5" customFormat="1" ht="59.25" customHeight="1" x14ac:dyDescent="0.25">
      <c r="A2" s="87"/>
      <c r="B2" s="88"/>
      <c r="C2" s="89"/>
      <c r="D2" s="87"/>
      <c r="E2" s="87"/>
      <c r="F2" s="87"/>
      <c r="G2" s="87"/>
      <c r="H2" s="90"/>
      <c r="I2" s="90"/>
      <c r="J2" s="90"/>
      <c r="K2" s="91"/>
      <c r="L2" s="90"/>
      <c r="M2" s="90"/>
      <c r="N2" s="87"/>
      <c r="O2" s="92"/>
      <c r="P2" s="509" t="s">
        <v>1222</v>
      </c>
      <c r="Q2" s="509"/>
      <c r="R2" s="509"/>
      <c r="S2" s="509"/>
      <c r="T2" s="509"/>
    </row>
    <row r="3" spans="1:22" ht="39.75" customHeight="1" x14ac:dyDescent="0.25">
      <c r="A3" s="489" t="s">
        <v>288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</row>
    <row r="4" spans="1:22" x14ac:dyDescent="0.25">
      <c r="A4" s="496" t="s">
        <v>206</v>
      </c>
      <c r="B4" s="496" t="s">
        <v>207</v>
      </c>
      <c r="C4" s="499" t="s">
        <v>208</v>
      </c>
      <c r="D4" s="500"/>
      <c r="E4" s="490" t="s">
        <v>209</v>
      </c>
      <c r="F4" s="490" t="s">
        <v>210</v>
      </c>
      <c r="G4" s="490" t="s">
        <v>211</v>
      </c>
      <c r="H4" s="503" t="s">
        <v>212</v>
      </c>
      <c r="I4" s="501" t="s">
        <v>213</v>
      </c>
      <c r="J4" s="502"/>
      <c r="K4" s="493" t="s">
        <v>214</v>
      </c>
      <c r="L4" s="501" t="s">
        <v>215</v>
      </c>
      <c r="M4" s="510"/>
      <c r="N4" s="510"/>
      <c r="O4" s="510"/>
      <c r="P4" s="510"/>
      <c r="Q4" s="502"/>
      <c r="R4" s="503" t="s">
        <v>216</v>
      </c>
      <c r="S4" s="503" t="s">
        <v>217</v>
      </c>
      <c r="T4" s="503" t="s">
        <v>218</v>
      </c>
    </row>
    <row r="5" spans="1:22" x14ac:dyDescent="0.25">
      <c r="A5" s="497"/>
      <c r="B5" s="497"/>
      <c r="C5" s="503" t="s">
        <v>219</v>
      </c>
      <c r="D5" s="503" t="s">
        <v>220</v>
      </c>
      <c r="E5" s="491"/>
      <c r="F5" s="491"/>
      <c r="G5" s="491"/>
      <c r="H5" s="504"/>
      <c r="I5" s="503" t="s">
        <v>221</v>
      </c>
      <c r="J5" s="503" t="s">
        <v>222</v>
      </c>
      <c r="K5" s="494"/>
      <c r="L5" s="504" t="s">
        <v>221</v>
      </c>
      <c r="M5" s="506" t="s">
        <v>223</v>
      </c>
      <c r="N5" s="507"/>
      <c r="O5" s="507"/>
      <c r="P5" s="507"/>
      <c r="Q5" s="508"/>
      <c r="R5" s="504"/>
      <c r="S5" s="504"/>
      <c r="T5" s="504"/>
    </row>
    <row r="6" spans="1:22" ht="153.75" customHeight="1" x14ac:dyDescent="0.25">
      <c r="A6" s="497"/>
      <c r="B6" s="497"/>
      <c r="C6" s="504"/>
      <c r="D6" s="504"/>
      <c r="E6" s="491"/>
      <c r="F6" s="491"/>
      <c r="G6" s="491"/>
      <c r="H6" s="505"/>
      <c r="I6" s="505"/>
      <c r="J6" s="505"/>
      <c r="K6" s="495"/>
      <c r="L6" s="505"/>
      <c r="M6" s="328" t="s">
        <v>231</v>
      </c>
      <c r="N6" s="328" t="s">
        <v>230</v>
      </c>
      <c r="O6" s="328" t="s">
        <v>224</v>
      </c>
      <c r="P6" s="328" t="s">
        <v>225</v>
      </c>
      <c r="Q6" s="328" t="s">
        <v>269</v>
      </c>
      <c r="R6" s="505"/>
      <c r="S6" s="505"/>
      <c r="T6" s="504"/>
    </row>
    <row r="7" spans="1:22" x14ac:dyDescent="0.25">
      <c r="A7" s="498"/>
      <c r="B7" s="498"/>
      <c r="C7" s="505"/>
      <c r="D7" s="505"/>
      <c r="E7" s="492"/>
      <c r="F7" s="492"/>
      <c r="G7" s="492"/>
      <c r="H7" s="93" t="s">
        <v>226</v>
      </c>
      <c r="I7" s="93" t="s">
        <v>226</v>
      </c>
      <c r="J7" s="93" t="s">
        <v>226</v>
      </c>
      <c r="K7" s="94" t="s">
        <v>227</v>
      </c>
      <c r="L7" s="93" t="s">
        <v>228</v>
      </c>
      <c r="M7" s="93" t="s">
        <v>228</v>
      </c>
      <c r="N7" s="93" t="s">
        <v>228</v>
      </c>
      <c r="O7" s="93" t="s">
        <v>228</v>
      </c>
      <c r="P7" s="93" t="s">
        <v>228</v>
      </c>
      <c r="Q7" s="93" t="s">
        <v>228</v>
      </c>
      <c r="R7" s="93" t="s">
        <v>229</v>
      </c>
      <c r="S7" s="93" t="s">
        <v>229</v>
      </c>
      <c r="T7" s="505"/>
    </row>
    <row r="8" spans="1:22" x14ac:dyDescent="0.25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6">
        <v>11</v>
      </c>
      <c r="L8" s="95">
        <v>12</v>
      </c>
      <c r="M8" s="95">
        <v>13</v>
      </c>
      <c r="N8" s="95">
        <v>14</v>
      </c>
      <c r="O8" s="95">
        <v>15</v>
      </c>
      <c r="P8" s="95">
        <v>16</v>
      </c>
      <c r="Q8" s="95">
        <v>17</v>
      </c>
      <c r="R8" s="95">
        <v>18</v>
      </c>
      <c r="S8" s="95">
        <v>19</v>
      </c>
      <c r="T8" s="95">
        <v>20</v>
      </c>
    </row>
    <row r="9" spans="1:22" s="15" customFormat="1" x14ac:dyDescent="0.25">
      <c r="A9" s="484" t="s">
        <v>291</v>
      </c>
      <c r="B9" s="485"/>
      <c r="C9" s="97" t="s">
        <v>268</v>
      </c>
      <c r="D9" s="97" t="s">
        <v>268</v>
      </c>
      <c r="E9" s="97" t="s">
        <v>268</v>
      </c>
      <c r="F9" s="97" t="s">
        <v>268</v>
      </c>
      <c r="G9" s="97" t="s">
        <v>268</v>
      </c>
      <c r="H9" s="43">
        <f t="shared" ref="H9:Q9" si="0">H11+H404+H713</f>
        <v>1916386.1900000002</v>
      </c>
      <c r="I9" s="43">
        <f t="shared" si="0"/>
        <v>1692108.02</v>
      </c>
      <c r="J9" s="43">
        <f t="shared" si="0"/>
        <v>1643007.8200000003</v>
      </c>
      <c r="K9" s="98">
        <f t="shared" si="0"/>
        <v>80139</v>
      </c>
      <c r="L9" s="43">
        <f t="shared" si="0"/>
        <v>2128874292.8000002</v>
      </c>
      <c r="M9" s="43">
        <f t="shared" si="0"/>
        <v>0</v>
      </c>
      <c r="N9" s="43">
        <f t="shared" si="0"/>
        <v>1205867999.0330975</v>
      </c>
      <c r="O9" s="43">
        <f t="shared" si="0"/>
        <v>8352872.0899999999</v>
      </c>
      <c r="P9" s="43">
        <f t="shared" si="0"/>
        <v>909173306.90690255</v>
      </c>
      <c r="Q9" s="43">
        <f t="shared" si="0"/>
        <v>5480114.7699999996</v>
      </c>
      <c r="R9" s="43" t="s">
        <v>268</v>
      </c>
      <c r="S9" s="43" t="s">
        <v>268</v>
      </c>
      <c r="T9" s="97" t="s">
        <v>268</v>
      </c>
      <c r="U9" s="10"/>
      <c r="V9" s="10"/>
    </row>
    <row r="10" spans="1:22" s="11" customFormat="1" ht="14.25" x14ac:dyDescent="0.2">
      <c r="A10" s="486">
        <v>2017</v>
      </c>
      <c r="B10" s="487"/>
      <c r="C10" s="487"/>
      <c r="D10" s="487"/>
      <c r="E10" s="487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8"/>
    </row>
    <row r="11" spans="1:22" s="11" customFormat="1" ht="14.25" customHeight="1" x14ac:dyDescent="0.2">
      <c r="A11" s="482" t="s">
        <v>295</v>
      </c>
      <c r="B11" s="483"/>
      <c r="C11" s="97" t="s">
        <v>268</v>
      </c>
      <c r="D11" s="97" t="s">
        <v>268</v>
      </c>
      <c r="E11" s="97" t="s">
        <v>268</v>
      </c>
      <c r="F11" s="97" t="s">
        <v>268</v>
      </c>
      <c r="G11" s="97" t="s">
        <v>268</v>
      </c>
      <c r="H11" s="43">
        <f t="shared" ref="H11:Q11" si="1">H12+H23+H29+H151+H178+H198+H273+H288+H308+H329+H345+H363+H375+H398</f>
        <v>699353.12999999989</v>
      </c>
      <c r="I11" s="43">
        <f t="shared" si="1"/>
        <v>617813.98</v>
      </c>
      <c r="J11" s="43">
        <f t="shared" si="1"/>
        <v>597353.71</v>
      </c>
      <c r="K11" s="98">
        <f t="shared" si="1"/>
        <v>30199</v>
      </c>
      <c r="L11" s="43">
        <f t="shared" si="1"/>
        <v>552990103.29000008</v>
      </c>
      <c r="M11" s="43">
        <f t="shared" si="1"/>
        <v>0</v>
      </c>
      <c r="N11" s="43">
        <f t="shared" si="1"/>
        <v>280921020.85309744</v>
      </c>
      <c r="O11" s="43">
        <f t="shared" si="1"/>
        <v>0</v>
      </c>
      <c r="P11" s="43">
        <f t="shared" si="1"/>
        <v>271769082.43690252</v>
      </c>
      <c r="Q11" s="43">
        <f t="shared" si="1"/>
        <v>300000</v>
      </c>
      <c r="R11" s="43" t="s">
        <v>268</v>
      </c>
      <c r="S11" s="43" t="s">
        <v>268</v>
      </c>
      <c r="T11" s="97" t="s">
        <v>268</v>
      </c>
    </row>
    <row r="12" spans="1:22" x14ac:dyDescent="0.25">
      <c r="A12" s="99">
        <v>1</v>
      </c>
      <c r="B12" s="41" t="s">
        <v>294</v>
      </c>
      <c r="C12" s="97" t="s">
        <v>268</v>
      </c>
      <c r="D12" s="97" t="s">
        <v>268</v>
      </c>
      <c r="E12" s="97" t="s">
        <v>268</v>
      </c>
      <c r="F12" s="97" t="s">
        <v>268</v>
      </c>
      <c r="G12" s="97" t="s">
        <v>268</v>
      </c>
      <c r="H12" s="43">
        <f>H13</f>
        <v>5895.8</v>
      </c>
      <c r="I12" s="43">
        <f t="shared" ref="I12:Q12" si="2">I13</f>
        <v>5327.1</v>
      </c>
      <c r="J12" s="43">
        <f t="shared" si="2"/>
        <v>5335.9</v>
      </c>
      <c r="K12" s="98">
        <f t="shared" si="2"/>
        <v>299</v>
      </c>
      <c r="L12" s="43">
        <f>L13</f>
        <v>573763</v>
      </c>
      <c r="M12" s="43">
        <f t="shared" si="2"/>
        <v>0</v>
      </c>
      <c r="N12" s="43">
        <f t="shared" si="2"/>
        <v>401634.10000000003</v>
      </c>
      <c r="O12" s="43">
        <f t="shared" si="2"/>
        <v>0</v>
      </c>
      <c r="P12" s="43">
        <f t="shared" si="2"/>
        <v>172128.90000000002</v>
      </c>
      <c r="Q12" s="43">
        <f t="shared" si="2"/>
        <v>0</v>
      </c>
      <c r="R12" s="43" t="str">
        <f>R13</f>
        <v>Х</v>
      </c>
      <c r="S12" s="43" t="s">
        <v>268</v>
      </c>
      <c r="T12" s="43" t="s">
        <v>268</v>
      </c>
    </row>
    <row r="13" spans="1:22" s="11" customFormat="1" ht="14.25" x14ac:dyDescent="0.2">
      <c r="A13" s="99" t="s">
        <v>232</v>
      </c>
      <c r="B13" s="41" t="s">
        <v>270</v>
      </c>
      <c r="C13" s="97" t="s">
        <v>268</v>
      </c>
      <c r="D13" s="97" t="s">
        <v>268</v>
      </c>
      <c r="E13" s="97" t="s">
        <v>268</v>
      </c>
      <c r="F13" s="97" t="s">
        <v>268</v>
      </c>
      <c r="G13" s="97" t="s">
        <v>268</v>
      </c>
      <c r="H13" s="43">
        <f>SUM(H14:H22)</f>
        <v>5895.8</v>
      </c>
      <c r="I13" s="43">
        <f t="shared" ref="I13:Q13" si="3">SUM(I14:I22)</f>
        <v>5327.1</v>
      </c>
      <c r="J13" s="43">
        <f t="shared" si="3"/>
        <v>5335.9</v>
      </c>
      <c r="K13" s="98">
        <f t="shared" si="3"/>
        <v>299</v>
      </c>
      <c r="L13" s="43">
        <f t="shared" si="3"/>
        <v>573763</v>
      </c>
      <c r="M13" s="43">
        <f t="shared" si="3"/>
        <v>0</v>
      </c>
      <c r="N13" s="43">
        <f t="shared" si="3"/>
        <v>401634.10000000003</v>
      </c>
      <c r="O13" s="43">
        <f t="shared" si="3"/>
        <v>0</v>
      </c>
      <c r="P13" s="43">
        <f t="shared" si="3"/>
        <v>172128.90000000002</v>
      </c>
      <c r="Q13" s="43">
        <f t="shared" si="3"/>
        <v>0</v>
      </c>
      <c r="R13" s="43" t="s">
        <v>268</v>
      </c>
      <c r="S13" s="43" t="s">
        <v>268</v>
      </c>
      <c r="T13" s="97" t="s">
        <v>268</v>
      </c>
    </row>
    <row r="14" spans="1:22" x14ac:dyDescent="0.25">
      <c r="A14" s="58" t="s">
        <v>233</v>
      </c>
      <c r="B14" s="47" t="s">
        <v>279</v>
      </c>
      <c r="C14" s="93">
        <v>1974</v>
      </c>
      <c r="D14" s="93">
        <v>1974</v>
      </c>
      <c r="E14" s="335" t="s">
        <v>272</v>
      </c>
      <c r="F14" s="93">
        <v>2</v>
      </c>
      <c r="G14" s="93">
        <v>2</v>
      </c>
      <c r="H14" s="51">
        <v>533.9</v>
      </c>
      <c r="I14" s="51">
        <v>492.5</v>
      </c>
      <c r="J14" s="51">
        <v>501.3</v>
      </c>
      <c r="K14" s="94">
        <v>27</v>
      </c>
      <c r="L14" s="51">
        <f>'Приложение 2'!C15</f>
        <v>101225</v>
      </c>
      <c r="M14" s="51">
        <v>0</v>
      </c>
      <c r="N14" s="51">
        <v>70857.5</v>
      </c>
      <c r="O14" s="51">
        <v>0</v>
      </c>
      <c r="P14" s="51">
        <v>30367.5</v>
      </c>
      <c r="Q14" s="51">
        <v>0</v>
      </c>
      <c r="R14" s="51">
        <f>L14/I14</f>
        <v>205.53299492385787</v>
      </c>
      <c r="S14" s="51">
        <v>1923.23</v>
      </c>
      <c r="T14" s="58" t="s">
        <v>274</v>
      </c>
    </row>
    <row r="15" spans="1:22" x14ac:dyDescent="0.25">
      <c r="A15" s="58" t="s">
        <v>271</v>
      </c>
      <c r="B15" s="47" t="s">
        <v>273</v>
      </c>
      <c r="C15" s="93">
        <v>1973</v>
      </c>
      <c r="D15" s="93">
        <v>1973</v>
      </c>
      <c r="E15" s="335" t="s">
        <v>272</v>
      </c>
      <c r="F15" s="93">
        <v>2</v>
      </c>
      <c r="G15" s="93">
        <v>2</v>
      </c>
      <c r="H15" s="51">
        <v>547.1</v>
      </c>
      <c r="I15" s="51">
        <f>J15</f>
        <v>505.5</v>
      </c>
      <c r="J15" s="51">
        <v>505.5</v>
      </c>
      <c r="K15" s="94">
        <v>35</v>
      </c>
      <c r="L15" s="51">
        <f>'Приложение 2'!C16</f>
        <v>57942</v>
      </c>
      <c r="M15" s="51">
        <v>0</v>
      </c>
      <c r="N15" s="51">
        <v>40559.4</v>
      </c>
      <c r="O15" s="51">
        <v>0</v>
      </c>
      <c r="P15" s="51">
        <v>17382.599999999999</v>
      </c>
      <c r="Q15" s="51">
        <v>0</v>
      </c>
      <c r="R15" s="51">
        <f t="shared" ref="R15:R22" si="4">L15/I15</f>
        <v>114.62314540059347</v>
      </c>
      <c r="S15" s="51">
        <v>1097.8900000000001</v>
      </c>
      <c r="T15" s="58" t="s">
        <v>274</v>
      </c>
    </row>
    <row r="16" spans="1:22" x14ac:dyDescent="0.25">
      <c r="A16" s="58" t="s">
        <v>275</v>
      </c>
      <c r="B16" s="47" t="s">
        <v>276</v>
      </c>
      <c r="C16" s="93">
        <v>1972</v>
      </c>
      <c r="D16" s="93">
        <v>1972</v>
      </c>
      <c r="E16" s="335" t="s">
        <v>272</v>
      </c>
      <c r="F16" s="93">
        <v>2</v>
      </c>
      <c r="G16" s="93">
        <v>2</v>
      </c>
      <c r="H16" s="51">
        <v>542.79999999999995</v>
      </c>
      <c r="I16" s="51">
        <f>J16</f>
        <v>501.3</v>
      </c>
      <c r="J16" s="51">
        <v>501.3</v>
      </c>
      <c r="K16" s="94">
        <v>40</v>
      </c>
      <c r="L16" s="51">
        <f>'Приложение 2'!C17</f>
        <v>101314</v>
      </c>
      <c r="M16" s="51">
        <v>0</v>
      </c>
      <c r="N16" s="51">
        <v>70919.8</v>
      </c>
      <c r="O16" s="51">
        <v>0</v>
      </c>
      <c r="P16" s="51">
        <v>30394.2</v>
      </c>
      <c r="Q16" s="51">
        <v>0</v>
      </c>
      <c r="R16" s="51">
        <f t="shared" si="4"/>
        <v>202.10253341312585</v>
      </c>
      <c r="S16" s="51">
        <v>1923.23</v>
      </c>
      <c r="T16" s="58" t="s">
        <v>274</v>
      </c>
    </row>
    <row r="17" spans="1:22" x14ac:dyDescent="0.25">
      <c r="A17" s="58" t="s">
        <v>625</v>
      </c>
      <c r="B17" s="47" t="s">
        <v>631</v>
      </c>
      <c r="C17" s="93">
        <v>1980</v>
      </c>
      <c r="D17" s="93">
        <v>1980</v>
      </c>
      <c r="E17" s="335" t="s">
        <v>272</v>
      </c>
      <c r="F17" s="93">
        <v>2</v>
      </c>
      <c r="G17" s="93">
        <v>3</v>
      </c>
      <c r="H17" s="51">
        <v>955.7</v>
      </c>
      <c r="I17" s="51">
        <v>843</v>
      </c>
      <c r="J17" s="51">
        <f>I17</f>
        <v>843</v>
      </c>
      <c r="K17" s="94">
        <v>41</v>
      </c>
      <c r="L17" s="51">
        <f>'Приложение 2'!C18</f>
        <v>62528</v>
      </c>
      <c r="M17" s="51">
        <v>0</v>
      </c>
      <c r="N17" s="51">
        <v>43769.599999999999</v>
      </c>
      <c r="O17" s="51">
        <v>0</v>
      </c>
      <c r="P17" s="51">
        <v>18758.400000000001</v>
      </c>
      <c r="Q17" s="51">
        <v>0</v>
      </c>
      <c r="R17" s="51">
        <f t="shared" si="4"/>
        <v>74.173190984578881</v>
      </c>
      <c r="S17" s="51">
        <v>1097.8900000000001</v>
      </c>
      <c r="T17" s="58" t="s">
        <v>274</v>
      </c>
    </row>
    <row r="18" spans="1:22" x14ac:dyDescent="0.25">
      <c r="A18" s="58" t="s">
        <v>626</v>
      </c>
      <c r="B18" s="47" t="s">
        <v>278</v>
      </c>
      <c r="C18" s="93">
        <v>1972</v>
      </c>
      <c r="D18" s="93">
        <v>1975</v>
      </c>
      <c r="E18" s="335" t="s">
        <v>272</v>
      </c>
      <c r="F18" s="93">
        <v>2</v>
      </c>
      <c r="G18" s="93">
        <v>2</v>
      </c>
      <c r="H18" s="51">
        <v>538.29999999999995</v>
      </c>
      <c r="I18" s="51">
        <f>J18</f>
        <v>497.3</v>
      </c>
      <c r="J18" s="51">
        <v>497.3</v>
      </c>
      <c r="K18" s="94">
        <v>23</v>
      </c>
      <c r="L18" s="51">
        <f>'Приложение 2'!C19</f>
        <v>43382</v>
      </c>
      <c r="M18" s="51">
        <v>0</v>
      </c>
      <c r="N18" s="51">
        <v>30367.4</v>
      </c>
      <c r="O18" s="51">
        <v>0</v>
      </c>
      <c r="P18" s="51">
        <v>13014.6</v>
      </c>
      <c r="Q18" s="51">
        <v>0</v>
      </c>
      <c r="R18" s="51">
        <f t="shared" si="4"/>
        <v>87.235069374622967</v>
      </c>
      <c r="S18" s="51">
        <v>823.34</v>
      </c>
      <c r="T18" s="58" t="s">
        <v>274</v>
      </c>
    </row>
    <row r="19" spans="1:22" x14ac:dyDescent="0.25">
      <c r="A19" s="58" t="s">
        <v>627</v>
      </c>
      <c r="B19" s="47" t="s">
        <v>280</v>
      </c>
      <c r="C19" s="93">
        <v>1974</v>
      </c>
      <c r="D19" s="93">
        <v>1974</v>
      </c>
      <c r="E19" s="335" t="s">
        <v>272</v>
      </c>
      <c r="F19" s="93">
        <v>2</v>
      </c>
      <c r="G19" s="93">
        <v>2</v>
      </c>
      <c r="H19" s="51">
        <v>541.70000000000005</v>
      </c>
      <c r="I19" s="51">
        <f>J19</f>
        <v>500.3</v>
      </c>
      <c r="J19" s="51">
        <v>500.3</v>
      </c>
      <c r="K19" s="94">
        <v>25</v>
      </c>
      <c r="L19" s="51">
        <f>'Приложение 2'!C20</f>
        <v>57881</v>
      </c>
      <c r="M19" s="51">
        <v>0</v>
      </c>
      <c r="N19" s="51">
        <v>40516.699999999997</v>
      </c>
      <c r="O19" s="51">
        <v>0</v>
      </c>
      <c r="P19" s="51">
        <v>17364.3</v>
      </c>
      <c r="Q19" s="51">
        <v>0</v>
      </c>
      <c r="R19" s="51">
        <f t="shared" si="4"/>
        <v>115.6925844493304</v>
      </c>
      <c r="S19" s="51">
        <v>1097.8900000000001</v>
      </c>
      <c r="T19" s="58" t="s">
        <v>274</v>
      </c>
    </row>
    <row r="20" spans="1:22" x14ac:dyDescent="0.25">
      <c r="A20" s="58" t="s">
        <v>628</v>
      </c>
      <c r="B20" s="47" t="s">
        <v>277</v>
      </c>
      <c r="C20" s="93">
        <v>1974</v>
      </c>
      <c r="D20" s="93">
        <v>1974</v>
      </c>
      <c r="E20" s="335" t="s">
        <v>272</v>
      </c>
      <c r="F20" s="93">
        <v>2</v>
      </c>
      <c r="G20" s="93">
        <v>2</v>
      </c>
      <c r="H20" s="51">
        <v>542.6</v>
      </c>
      <c r="I20" s="51">
        <f>J20</f>
        <v>500.7</v>
      </c>
      <c r="J20" s="51">
        <v>500.7</v>
      </c>
      <c r="K20" s="94">
        <v>36</v>
      </c>
      <c r="L20" s="51">
        <f>'Приложение 2'!C21</f>
        <v>57891</v>
      </c>
      <c r="M20" s="51">
        <v>0</v>
      </c>
      <c r="N20" s="51">
        <v>40523.699999999997</v>
      </c>
      <c r="O20" s="51">
        <v>0</v>
      </c>
      <c r="P20" s="51">
        <v>17367.3</v>
      </c>
      <c r="Q20" s="51">
        <v>0</v>
      </c>
      <c r="R20" s="51">
        <f t="shared" si="4"/>
        <v>115.62013181545836</v>
      </c>
      <c r="S20" s="51">
        <v>1097.8900000000001</v>
      </c>
      <c r="T20" s="58" t="s">
        <v>274</v>
      </c>
    </row>
    <row r="21" spans="1:22" x14ac:dyDescent="0.25">
      <c r="A21" s="58" t="s">
        <v>629</v>
      </c>
      <c r="B21" s="47" t="s">
        <v>632</v>
      </c>
      <c r="C21" s="93">
        <v>1986</v>
      </c>
      <c r="D21" s="93">
        <v>1986</v>
      </c>
      <c r="E21" s="335" t="s">
        <v>272</v>
      </c>
      <c r="F21" s="93">
        <v>2</v>
      </c>
      <c r="G21" s="93">
        <v>3</v>
      </c>
      <c r="H21" s="51">
        <v>825.5</v>
      </c>
      <c r="I21" s="51">
        <v>723.5</v>
      </c>
      <c r="J21" s="51">
        <f>I21</f>
        <v>723.5</v>
      </c>
      <c r="K21" s="94">
        <v>35</v>
      </c>
      <c r="L21" s="51">
        <f>'Приложение 2'!C22</f>
        <v>45800</v>
      </c>
      <c r="M21" s="51">
        <v>0</v>
      </c>
      <c r="N21" s="51">
        <v>32060</v>
      </c>
      <c r="O21" s="51">
        <v>0</v>
      </c>
      <c r="P21" s="51">
        <v>13740</v>
      </c>
      <c r="Q21" s="51">
        <v>0</v>
      </c>
      <c r="R21" s="51">
        <f t="shared" si="4"/>
        <v>63.303386316516935</v>
      </c>
      <c r="S21" s="51">
        <v>823.34</v>
      </c>
      <c r="T21" s="58" t="s">
        <v>274</v>
      </c>
    </row>
    <row r="22" spans="1:22" x14ac:dyDescent="0.25">
      <c r="A22" s="58" t="s">
        <v>630</v>
      </c>
      <c r="B22" s="47" t="s">
        <v>1108</v>
      </c>
      <c r="C22" s="93">
        <v>1978</v>
      </c>
      <c r="D22" s="93">
        <v>1978</v>
      </c>
      <c r="E22" s="335" t="s">
        <v>272</v>
      </c>
      <c r="F22" s="93">
        <v>2</v>
      </c>
      <c r="G22" s="93">
        <v>2</v>
      </c>
      <c r="H22" s="51">
        <v>868.2</v>
      </c>
      <c r="I22" s="51">
        <v>763</v>
      </c>
      <c r="J22" s="51">
        <f>I22</f>
        <v>763</v>
      </c>
      <c r="K22" s="94">
        <v>37</v>
      </c>
      <c r="L22" s="51">
        <f>'Приложение 2'!C23</f>
        <v>45800</v>
      </c>
      <c r="M22" s="51">
        <v>0</v>
      </c>
      <c r="N22" s="51">
        <v>32060</v>
      </c>
      <c r="O22" s="51">
        <v>0</v>
      </c>
      <c r="P22" s="51">
        <v>13740</v>
      </c>
      <c r="Q22" s="51">
        <v>0</v>
      </c>
      <c r="R22" s="51">
        <f t="shared" si="4"/>
        <v>60.026212319790304</v>
      </c>
      <c r="S22" s="51">
        <v>823.34</v>
      </c>
      <c r="T22" s="58" t="s">
        <v>274</v>
      </c>
    </row>
    <row r="23" spans="1:22" x14ac:dyDescent="0.25">
      <c r="A23" s="99" t="s">
        <v>301</v>
      </c>
      <c r="B23" s="41" t="s">
        <v>302</v>
      </c>
      <c r="C23" s="97" t="s">
        <v>268</v>
      </c>
      <c r="D23" s="97" t="s">
        <v>268</v>
      </c>
      <c r="E23" s="97" t="s">
        <v>268</v>
      </c>
      <c r="F23" s="97" t="s">
        <v>268</v>
      </c>
      <c r="G23" s="97" t="s">
        <v>268</v>
      </c>
      <c r="H23" s="43">
        <f>H24+H27</f>
        <v>1890.9999999999998</v>
      </c>
      <c r="I23" s="43">
        <f t="shared" ref="I23:Q23" si="5">I24+I27</f>
        <v>1688.9999999999998</v>
      </c>
      <c r="J23" s="43">
        <f t="shared" si="5"/>
        <v>1689.6</v>
      </c>
      <c r="K23" s="98">
        <f t="shared" si="5"/>
        <v>73</v>
      </c>
      <c r="L23" s="43">
        <f>L24+L27</f>
        <v>2802062.15</v>
      </c>
      <c r="M23" s="43">
        <f t="shared" si="5"/>
        <v>0</v>
      </c>
      <c r="N23" s="43">
        <f t="shared" si="5"/>
        <v>1636582.26</v>
      </c>
      <c r="O23" s="43">
        <f t="shared" si="5"/>
        <v>0</v>
      </c>
      <c r="P23" s="43">
        <f t="shared" si="5"/>
        <v>1165479.8900000001</v>
      </c>
      <c r="Q23" s="43">
        <f t="shared" si="5"/>
        <v>0</v>
      </c>
      <c r="R23" s="43" t="s">
        <v>268</v>
      </c>
      <c r="S23" s="43" t="s">
        <v>268</v>
      </c>
      <c r="T23" s="43" t="s">
        <v>268</v>
      </c>
    </row>
    <row r="24" spans="1:22" s="15" customFormat="1" x14ac:dyDescent="0.25">
      <c r="A24" s="52" t="s">
        <v>296</v>
      </c>
      <c r="B24" s="41" t="s">
        <v>303</v>
      </c>
      <c r="C24" s="97" t="s">
        <v>268</v>
      </c>
      <c r="D24" s="97" t="s">
        <v>268</v>
      </c>
      <c r="E24" s="97" t="s">
        <v>268</v>
      </c>
      <c r="F24" s="97" t="s">
        <v>268</v>
      </c>
      <c r="G24" s="97" t="s">
        <v>268</v>
      </c>
      <c r="H24" s="43">
        <f t="shared" ref="H24:Q24" si="6">SUM(H25:H26)</f>
        <v>1330.6999999999998</v>
      </c>
      <c r="I24" s="43">
        <f t="shared" si="6"/>
        <v>1195.6999999999998</v>
      </c>
      <c r="J24" s="43">
        <f t="shared" si="6"/>
        <v>1195.6999999999998</v>
      </c>
      <c r="K24" s="98">
        <f t="shared" si="6"/>
        <v>58</v>
      </c>
      <c r="L24" s="43">
        <f t="shared" si="6"/>
        <v>172587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172587</v>
      </c>
      <c r="Q24" s="43">
        <f t="shared" si="6"/>
        <v>0</v>
      </c>
      <c r="R24" s="43" t="s">
        <v>268</v>
      </c>
      <c r="S24" s="43" t="s">
        <v>268</v>
      </c>
      <c r="T24" s="97" t="s">
        <v>268</v>
      </c>
      <c r="U24" s="10"/>
      <c r="V24" s="10"/>
    </row>
    <row r="25" spans="1:22" x14ac:dyDescent="0.25">
      <c r="A25" s="204" t="s">
        <v>297</v>
      </c>
      <c r="B25" s="47" t="s">
        <v>304</v>
      </c>
      <c r="C25" s="93">
        <v>1977</v>
      </c>
      <c r="D25" s="93">
        <v>2010</v>
      </c>
      <c r="E25" s="335" t="s">
        <v>272</v>
      </c>
      <c r="F25" s="93">
        <v>2</v>
      </c>
      <c r="G25" s="93">
        <v>3</v>
      </c>
      <c r="H25" s="51">
        <v>806.3</v>
      </c>
      <c r="I25" s="51">
        <v>725.3</v>
      </c>
      <c r="J25" s="51">
        <v>725.3</v>
      </c>
      <c r="K25" s="94">
        <v>35</v>
      </c>
      <c r="L25" s="51">
        <f>'Приложение 2'!C26</f>
        <v>88597</v>
      </c>
      <c r="M25" s="51">
        <v>0</v>
      </c>
      <c r="N25" s="51">
        <v>0</v>
      </c>
      <c r="O25" s="51">
        <v>0</v>
      </c>
      <c r="P25" s="51">
        <v>88597</v>
      </c>
      <c r="Q25" s="51">
        <v>0</v>
      </c>
      <c r="R25" s="51">
        <f>L25/I25</f>
        <v>122.15221287743003</v>
      </c>
      <c r="S25" s="51">
        <v>9038.17</v>
      </c>
      <c r="T25" s="336">
        <v>43100</v>
      </c>
    </row>
    <row r="26" spans="1:22" x14ac:dyDescent="0.25">
      <c r="A26" s="204" t="s">
        <v>298</v>
      </c>
      <c r="B26" s="47" t="s">
        <v>305</v>
      </c>
      <c r="C26" s="93">
        <v>1981</v>
      </c>
      <c r="D26" s="93">
        <v>2010</v>
      </c>
      <c r="E26" s="335" t="s">
        <v>272</v>
      </c>
      <c r="F26" s="93">
        <v>2</v>
      </c>
      <c r="G26" s="93">
        <v>2</v>
      </c>
      <c r="H26" s="51">
        <v>524.4</v>
      </c>
      <c r="I26" s="51">
        <v>470.4</v>
      </c>
      <c r="J26" s="51">
        <v>470.4</v>
      </c>
      <c r="K26" s="94">
        <v>23</v>
      </c>
      <c r="L26" s="51">
        <f>'Приложение 2'!C27</f>
        <v>83990</v>
      </c>
      <c r="M26" s="51">
        <v>0</v>
      </c>
      <c r="N26" s="51">
        <v>0</v>
      </c>
      <c r="O26" s="51">
        <v>0</v>
      </c>
      <c r="P26" s="51">
        <v>83990</v>
      </c>
      <c r="Q26" s="51">
        <v>0</v>
      </c>
      <c r="R26" s="51">
        <f>L26/I26</f>
        <v>178.55017006802723</v>
      </c>
      <c r="S26" s="51">
        <v>9038.17</v>
      </c>
      <c r="T26" s="336">
        <v>43100</v>
      </c>
    </row>
    <row r="27" spans="1:22" s="15" customFormat="1" x14ac:dyDescent="0.25">
      <c r="A27" s="52" t="s">
        <v>306</v>
      </c>
      <c r="B27" s="41" t="s">
        <v>310</v>
      </c>
      <c r="C27" s="97" t="s">
        <v>268</v>
      </c>
      <c r="D27" s="97" t="s">
        <v>268</v>
      </c>
      <c r="E27" s="97" t="s">
        <v>268</v>
      </c>
      <c r="F27" s="97" t="s">
        <v>268</v>
      </c>
      <c r="G27" s="97" t="s">
        <v>268</v>
      </c>
      <c r="H27" s="43">
        <f t="shared" ref="H27:Q27" si="7">SUM(H28:H28)</f>
        <v>560.29999999999995</v>
      </c>
      <c r="I27" s="43">
        <f t="shared" si="7"/>
        <v>493.3</v>
      </c>
      <c r="J27" s="43">
        <f t="shared" si="7"/>
        <v>493.9</v>
      </c>
      <c r="K27" s="98">
        <f t="shared" si="7"/>
        <v>15</v>
      </c>
      <c r="L27" s="43">
        <f t="shared" si="7"/>
        <v>2629475.15</v>
      </c>
      <c r="M27" s="43">
        <f t="shared" si="7"/>
        <v>0</v>
      </c>
      <c r="N27" s="43">
        <f t="shared" si="7"/>
        <v>1636582.26</v>
      </c>
      <c r="O27" s="43">
        <f t="shared" si="7"/>
        <v>0</v>
      </c>
      <c r="P27" s="43">
        <f t="shared" si="7"/>
        <v>992892.89</v>
      </c>
      <c r="Q27" s="43">
        <f t="shared" si="7"/>
        <v>0</v>
      </c>
      <c r="R27" s="43" t="s">
        <v>268</v>
      </c>
      <c r="S27" s="43" t="s">
        <v>268</v>
      </c>
      <c r="T27" s="97" t="s">
        <v>268</v>
      </c>
      <c r="U27" s="10"/>
      <c r="V27" s="10"/>
    </row>
    <row r="28" spans="1:22" x14ac:dyDescent="0.25">
      <c r="A28" s="58" t="s">
        <v>307</v>
      </c>
      <c r="B28" s="47" t="s">
        <v>311</v>
      </c>
      <c r="C28" s="93">
        <v>1972</v>
      </c>
      <c r="D28" s="93">
        <v>2007</v>
      </c>
      <c r="E28" s="335" t="s">
        <v>272</v>
      </c>
      <c r="F28" s="93">
        <v>2</v>
      </c>
      <c r="G28" s="93">
        <v>2</v>
      </c>
      <c r="H28" s="51">
        <v>560.29999999999995</v>
      </c>
      <c r="I28" s="51">
        <v>493.3</v>
      </c>
      <c r="J28" s="51">
        <v>493.9</v>
      </c>
      <c r="K28" s="94">
        <v>15</v>
      </c>
      <c r="L28" s="51">
        <f>'Приложение 2'!C29</f>
        <v>2629475.15</v>
      </c>
      <c r="M28" s="51">
        <v>0</v>
      </c>
      <c r="N28" s="51">
        <v>1636582.26</v>
      </c>
      <c r="O28" s="51">
        <v>0</v>
      </c>
      <c r="P28" s="51">
        <v>992892.89</v>
      </c>
      <c r="Q28" s="51">
        <v>0</v>
      </c>
      <c r="R28" s="51">
        <f>L28/I28</f>
        <v>5330.3773565781466</v>
      </c>
      <c r="S28" s="51">
        <v>14730.43</v>
      </c>
      <c r="T28" s="336">
        <v>43100</v>
      </c>
    </row>
    <row r="29" spans="1:22" x14ac:dyDescent="0.25">
      <c r="A29" s="99" t="s">
        <v>299</v>
      </c>
      <c r="B29" s="41" t="s">
        <v>309</v>
      </c>
      <c r="C29" s="97" t="s">
        <v>268</v>
      </c>
      <c r="D29" s="97" t="s">
        <v>268</v>
      </c>
      <c r="E29" s="97" t="s">
        <v>268</v>
      </c>
      <c r="F29" s="97" t="s">
        <v>268</v>
      </c>
      <c r="G29" s="97" t="s">
        <v>268</v>
      </c>
      <c r="H29" s="43">
        <f t="shared" ref="H29:Q29" si="8">H30+H36+H64+H77+H88+H92+H97+H114+H129+H139</f>
        <v>266999.67999999999</v>
      </c>
      <c r="I29" s="43">
        <f t="shared" si="8"/>
        <v>231356.10000000003</v>
      </c>
      <c r="J29" s="43">
        <f t="shared" si="8"/>
        <v>226236.60000000003</v>
      </c>
      <c r="K29" s="98">
        <f t="shared" si="8"/>
        <v>11980</v>
      </c>
      <c r="L29" s="43">
        <f>L30+L36+L64+L77+L88+L92+L97+L114+L129+L139</f>
        <v>94460550.919999987</v>
      </c>
      <c r="M29" s="43">
        <f t="shared" si="8"/>
        <v>0</v>
      </c>
      <c r="N29" s="43">
        <f t="shared" si="8"/>
        <v>60620797.990000002</v>
      </c>
      <c r="O29" s="43">
        <f t="shared" si="8"/>
        <v>0</v>
      </c>
      <c r="P29" s="43">
        <f t="shared" si="8"/>
        <v>33839752.929999992</v>
      </c>
      <c r="Q29" s="43">
        <f t="shared" si="8"/>
        <v>0</v>
      </c>
      <c r="R29" s="43" t="s">
        <v>268</v>
      </c>
      <c r="S29" s="43" t="s">
        <v>268</v>
      </c>
      <c r="T29" s="97" t="s">
        <v>268</v>
      </c>
    </row>
    <row r="30" spans="1:22" x14ac:dyDescent="0.25">
      <c r="A30" s="99" t="s">
        <v>300</v>
      </c>
      <c r="B30" s="101" t="s">
        <v>312</v>
      </c>
      <c r="C30" s="205" t="s">
        <v>268</v>
      </c>
      <c r="D30" s="205" t="s">
        <v>268</v>
      </c>
      <c r="E30" s="205" t="s">
        <v>268</v>
      </c>
      <c r="F30" s="205" t="s">
        <v>268</v>
      </c>
      <c r="G30" s="205" t="s">
        <v>268</v>
      </c>
      <c r="H30" s="102">
        <f>SUM(H31:H35)</f>
        <v>8758.5399999999991</v>
      </c>
      <c r="I30" s="102">
        <f t="shared" ref="I30:Q30" si="9">SUM(I31:I35)</f>
        <v>7980</v>
      </c>
      <c r="J30" s="102">
        <f t="shared" si="9"/>
        <v>7980</v>
      </c>
      <c r="K30" s="103">
        <f t="shared" si="9"/>
        <v>415</v>
      </c>
      <c r="L30" s="102">
        <f t="shared" si="9"/>
        <v>1891650</v>
      </c>
      <c r="M30" s="102">
        <f t="shared" si="9"/>
        <v>0</v>
      </c>
      <c r="N30" s="102">
        <f t="shared" si="9"/>
        <v>1069881.3499999999</v>
      </c>
      <c r="O30" s="102">
        <f t="shared" si="9"/>
        <v>0</v>
      </c>
      <c r="P30" s="102">
        <f t="shared" si="9"/>
        <v>821768.65000000014</v>
      </c>
      <c r="Q30" s="102">
        <f t="shared" si="9"/>
        <v>0</v>
      </c>
      <c r="R30" s="205" t="s">
        <v>268</v>
      </c>
      <c r="S30" s="205" t="s">
        <v>268</v>
      </c>
      <c r="T30" s="205" t="s">
        <v>268</v>
      </c>
    </row>
    <row r="31" spans="1:22" s="11" customFormat="1" x14ac:dyDescent="0.2">
      <c r="A31" s="206" t="s">
        <v>316</v>
      </c>
      <c r="B31" s="207" t="s">
        <v>318</v>
      </c>
      <c r="C31" s="337">
        <v>1975</v>
      </c>
      <c r="D31" s="337">
        <v>2016</v>
      </c>
      <c r="E31" s="338" t="s">
        <v>314</v>
      </c>
      <c r="F31" s="339">
        <v>2</v>
      </c>
      <c r="G31" s="339">
        <v>1</v>
      </c>
      <c r="H31" s="56">
        <v>302.2</v>
      </c>
      <c r="I31" s="56">
        <v>277.39999999999998</v>
      </c>
      <c r="J31" s="56">
        <v>277.39999999999998</v>
      </c>
      <c r="K31" s="339">
        <v>14</v>
      </c>
      <c r="L31" s="56">
        <f>'Приложение 2'!C32</f>
        <v>76421</v>
      </c>
      <c r="M31" s="56">
        <v>0</v>
      </c>
      <c r="N31" s="56">
        <v>46027.22</v>
      </c>
      <c r="O31" s="56">
        <v>0</v>
      </c>
      <c r="P31" s="56">
        <v>30393.78</v>
      </c>
      <c r="Q31" s="56">
        <v>0</v>
      </c>
      <c r="R31" s="51">
        <f>L31/I31</f>
        <v>275.49026676279743</v>
      </c>
      <c r="S31" s="56">
        <v>1439.08</v>
      </c>
      <c r="T31" s="340">
        <v>43100</v>
      </c>
    </row>
    <row r="32" spans="1:22" x14ac:dyDescent="0.25">
      <c r="A32" s="206" t="s">
        <v>317</v>
      </c>
      <c r="B32" s="207" t="s">
        <v>321</v>
      </c>
      <c r="C32" s="337">
        <v>1965</v>
      </c>
      <c r="D32" s="337">
        <v>2009</v>
      </c>
      <c r="E32" s="338" t="s">
        <v>314</v>
      </c>
      <c r="F32" s="337">
        <v>3</v>
      </c>
      <c r="G32" s="337">
        <v>3</v>
      </c>
      <c r="H32" s="56">
        <v>1594.8</v>
      </c>
      <c r="I32" s="56">
        <v>1485.7</v>
      </c>
      <c r="J32" s="56">
        <v>1485.7</v>
      </c>
      <c r="K32" s="339">
        <v>86</v>
      </c>
      <c r="L32" s="56">
        <f>'Приложение 2'!C33</f>
        <v>332455</v>
      </c>
      <c r="M32" s="56">
        <v>0</v>
      </c>
      <c r="N32" s="56">
        <v>200232.67</v>
      </c>
      <c r="O32" s="56">
        <v>0</v>
      </c>
      <c r="P32" s="56">
        <v>132222.32999999999</v>
      </c>
      <c r="Q32" s="56">
        <v>0</v>
      </c>
      <c r="R32" s="51">
        <f>L32/I32</f>
        <v>223.76994009557782</v>
      </c>
      <c r="S32" s="56">
        <v>2421.65</v>
      </c>
      <c r="T32" s="340">
        <v>43100</v>
      </c>
    </row>
    <row r="33" spans="1:22" x14ac:dyDescent="0.25">
      <c r="A33" s="206" t="s">
        <v>320</v>
      </c>
      <c r="B33" s="207" t="s">
        <v>319</v>
      </c>
      <c r="C33" s="337">
        <v>1957</v>
      </c>
      <c r="D33" s="337">
        <v>2005</v>
      </c>
      <c r="E33" s="338" t="s">
        <v>314</v>
      </c>
      <c r="F33" s="337">
        <v>2</v>
      </c>
      <c r="G33" s="337">
        <v>1</v>
      </c>
      <c r="H33" s="56">
        <v>300.10000000000002</v>
      </c>
      <c r="I33" s="56">
        <v>279</v>
      </c>
      <c r="J33" s="56">
        <v>279</v>
      </c>
      <c r="K33" s="339">
        <v>12</v>
      </c>
      <c r="L33" s="56">
        <f>'Приложение 2'!C34</f>
        <v>55170</v>
      </c>
      <c r="M33" s="56">
        <v>0</v>
      </c>
      <c r="N33" s="56">
        <v>33228.06</v>
      </c>
      <c r="O33" s="56">
        <v>0</v>
      </c>
      <c r="P33" s="56">
        <v>21941.94</v>
      </c>
      <c r="Q33" s="56">
        <v>0</v>
      </c>
      <c r="R33" s="51">
        <f>L33/I33</f>
        <v>197.74193548387098</v>
      </c>
      <c r="S33" s="56">
        <v>719.54</v>
      </c>
      <c r="T33" s="340">
        <v>43100</v>
      </c>
    </row>
    <row r="34" spans="1:22" x14ac:dyDescent="0.25">
      <c r="A34" s="206" t="s">
        <v>647</v>
      </c>
      <c r="B34" s="207" t="s">
        <v>313</v>
      </c>
      <c r="C34" s="337">
        <v>1971</v>
      </c>
      <c r="D34" s="337">
        <v>2015</v>
      </c>
      <c r="E34" s="338" t="s">
        <v>314</v>
      </c>
      <c r="F34" s="339">
        <v>4</v>
      </c>
      <c r="G34" s="339">
        <v>4</v>
      </c>
      <c r="H34" s="56">
        <v>3440.8</v>
      </c>
      <c r="I34" s="56">
        <v>3145.3</v>
      </c>
      <c r="J34" s="56">
        <v>3145.3</v>
      </c>
      <c r="K34" s="339">
        <v>159</v>
      </c>
      <c r="L34" s="56">
        <f>'Приложение 2'!C35</f>
        <v>1333473</v>
      </c>
      <c r="M34" s="56">
        <v>0</v>
      </c>
      <c r="N34" s="56">
        <v>733699.7</v>
      </c>
      <c r="O34" s="56">
        <v>0</v>
      </c>
      <c r="P34" s="56">
        <v>599773.30000000005</v>
      </c>
      <c r="Q34" s="56">
        <v>0</v>
      </c>
      <c r="R34" s="51">
        <f>L34/I34</f>
        <v>423.95733316376811</v>
      </c>
      <c r="S34" s="56">
        <v>1068.94</v>
      </c>
      <c r="T34" s="340">
        <v>43100</v>
      </c>
    </row>
    <row r="35" spans="1:22" x14ac:dyDescent="0.25">
      <c r="A35" s="206" t="s">
        <v>648</v>
      </c>
      <c r="B35" s="207" t="s">
        <v>646</v>
      </c>
      <c r="C35" s="337">
        <v>1981</v>
      </c>
      <c r="D35" s="337">
        <v>1981</v>
      </c>
      <c r="E35" s="338" t="s">
        <v>314</v>
      </c>
      <c r="F35" s="339">
        <v>5</v>
      </c>
      <c r="G35" s="339">
        <v>4</v>
      </c>
      <c r="H35" s="56">
        <v>3120.64</v>
      </c>
      <c r="I35" s="56">
        <v>2792.6</v>
      </c>
      <c r="J35" s="56">
        <v>2792.6</v>
      </c>
      <c r="K35" s="339">
        <v>144</v>
      </c>
      <c r="L35" s="56">
        <f>'Приложение 2'!C36</f>
        <v>94131</v>
      </c>
      <c r="M35" s="56">
        <v>0</v>
      </c>
      <c r="N35" s="56">
        <v>56693.7</v>
      </c>
      <c r="O35" s="56">
        <v>0</v>
      </c>
      <c r="P35" s="56">
        <v>37437.300000000003</v>
      </c>
      <c r="Q35" s="56">
        <v>0</v>
      </c>
      <c r="R35" s="51">
        <f>L35/I35</f>
        <v>33.707297858626369</v>
      </c>
      <c r="S35" s="56">
        <v>72.5</v>
      </c>
      <c r="T35" s="340">
        <v>43100</v>
      </c>
    </row>
    <row r="36" spans="1:22" s="12" customFormat="1" x14ac:dyDescent="0.25">
      <c r="A36" s="99" t="s">
        <v>325</v>
      </c>
      <c r="B36" s="41" t="s">
        <v>322</v>
      </c>
      <c r="C36" s="205" t="s">
        <v>268</v>
      </c>
      <c r="D36" s="205" t="s">
        <v>268</v>
      </c>
      <c r="E36" s="205" t="s">
        <v>268</v>
      </c>
      <c r="F36" s="205" t="s">
        <v>268</v>
      </c>
      <c r="G36" s="205" t="s">
        <v>268</v>
      </c>
      <c r="H36" s="43">
        <f>SUM(H37:H63)</f>
        <v>93902.399999999994</v>
      </c>
      <c r="I36" s="43">
        <f t="shared" ref="I36:Q36" si="10">SUM(I37:I63)</f>
        <v>81029.10000000002</v>
      </c>
      <c r="J36" s="43">
        <f t="shared" si="10"/>
        <v>80994.800000000017</v>
      </c>
      <c r="K36" s="98">
        <f t="shared" si="10"/>
        <v>4304</v>
      </c>
      <c r="L36" s="43">
        <f>SUM(L37:L63)</f>
        <v>70411051.919999987</v>
      </c>
      <c r="M36" s="43">
        <f t="shared" si="10"/>
        <v>0</v>
      </c>
      <c r="N36" s="43">
        <f t="shared" si="10"/>
        <v>47279226.000000007</v>
      </c>
      <c r="O36" s="43">
        <f t="shared" si="10"/>
        <v>0</v>
      </c>
      <c r="P36" s="43">
        <f t="shared" si="10"/>
        <v>23131825.919999994</v>
      </c>
      <c r="Q36" s="43">
        <f t="shared" si="10"/>
        <v>0</v>
      </c>
      <c r="R36" s="104" t="s">
        <v>268</v>
      </c>
      <c r="S36" s="104" t="s">
        <v>268</v>
      </c>
      <c r="T36" s="104" t="s">
        <v>268</v>
      </c>
      <c r="U36" s="4"/>
      <c r="V36" s="4"/>
    </row>
    <row r="37" spans="1:22" s="4" customFormat="1" ht="15.75" x14ac:dyDescent="0.25">
      <c r="A37" s="58" t="s">
        <v>326</v>
      </c>
      <c r="B37" s="208" t="s">
        <v>649</v>
      </c>
      <c r="C37" s="341">
        <v>1982</v>
      </c>
      <c r="D37" s="341">
        <v>2015</v>
      </c>
      <c r="E37" s="335" t="s">
        <v>324</v>
      </c>
      <c r="F37" s="341">
        <v>4</v>
      </c>
      <c r="G37" s="341">
        <v>8</v>
      </c>
      <c r="H37" s="209">
        <v>6833.4</v>
      </c>
      <c r="I37" s="209">
        <v>5924.9</v>
      </c>
      <c r="J37" s="209">
        <v>5924.9</v>
      </c>
      <c r="K37" s="94">
        <v>351</v>
      </c>
      <c r="L37" s="51">
        <f>'Приложение 2'!C38</f>
        <v>278355</v>
      </c>
      <c r="M37" s="51">
        <v>0</v>
      </c>
      <c r="N37" s="51">
        <v>139488</v>
      </c>
      <c r="O37" s="51">
        <v>0</v>
      </c>
      <c r="P37" s="51">
        <v>138867</v>
      </c>
      <c r="Q37" s="51">
        <v>0</v>
      </c>
      <c r="R37" s="51">
        <f t="shared" ref="R37:R63" si="11">L37/I37</f>
        <v>46.980539755945252</v>
      </c>
      <c r="S37" s="51">
        <v>783.61014042431134</v>
      </c>
      <c r="T37" s="336">
        <v>43100</v>
      </c>
    </row>
    <row r="38" spans="1:22" s="4" customFormat="1" ht="15.75" x14ac:dyDescent="0.25">
      <c r="A38" s="58" t="s">
        <v>327</v>
      </c>
      <c r="B38" s="210" t="s">
        <v>650</v>
      </c>
      <c r="C38" s="341">
        <v>1988</v>
      </c>
      <c r="D38" s="341">
        <v>2016</v>
      </c>
      <c r="E38" s="335" t="s">
        <v>324</v>
      </c>
      <c r="F38" s="341">
        <v>4</v>
      </c>
      <c r="G38" s="341">
        <v>6</v>
      </c>
      <c r="H38" s="209">
        <v>4502.7</v>
      </c>
      <c r="I38" s="209">
        <v>3809.4</v>
      </c>
      <c r="J38" s="209">
        <v>3809.4</v>
      </c>
      <c r="K38" s="94">
        <v>143</v>
      </c>
      <c r="L38" s="51">
        <f>'Приложение 2'!C39</f>
        <v>109077</v>
      </c>
      <c r="M38" s="51">
        <v>0</v>
      </c>
      <c r="N38" s="51">
        <v>107607</v>
      </c>
      <c r="O38" s="51">
        <v>0</v>
      </c>
      <c r="P38" s="51">
        <v>1470</v>
      </c>
      <c r="Q38" s="51">
        <v>0</v>
      </c>
      <c r="R38" s="51">
        <f t="shared" si="11"/>
        <v>28.633643093400536</v>
      </c>
      <c r="S38" s="51">
        <v>340.210126004095</v>
      </c>
      <c r="T38" s="336">
        <v>43100</v>
      </c>
    </row>
    <row r="39" spans="1:22" s="4" customFormat="1" ht="15.75" x14ac:dyDescent="0.25">
      <c r="A39" s="58" t="s">
        <v>328</v>
      </c>
      <c r="B39" s="210" t="s">
        <v>651</v>
      </c>
      <c r="C39" s="341">
        <v>1964</v>
      </c>
      <c r="D39" s="341">
        <v>2011</v>
      </c>
      <c r="E39" s="335" t="s">
        <v>314</v>
      </c>
      <c r="F39" s="341">
        <v>3</v>
      </c>
      <c r="G39" s="341">
        <v>3</v>
      </c>
      <c r="H39" s="209">
        <v>1592.7</v>
      </c>
      <c r="I39" s="209">
        <v>1473.7</v>
      </c>
      <c r="J39" s="209">
        <v>1473.7</v>
      </c>
      <c r="K39" s="94">
        <v>78</v>
      </c>
      <c r="L39" s="51">
        <f>'Приложение 2'!C40</f>
        <v>3302102</v>
      </c>
      <c r="M39" s="51">
        <v>0</v>
      </c>
      <c r="N39" s="51">
        <v>1654730.8</v>
      </c>
      <c r="O39" s="51">
        <v>0</v>
      </c>
      <c r="P39" s="51">
        <v>1647371.2000000002</v>
      </c>
      <c r="Q39" s="51">
        <v>0</v>
      </c>
      <c r="R39" s="51">
        <f t="shared" si="11"/>
        <v>2240.6880640564564</v>
      </c>
      <c r="S39" s="51">
        <v>6223.79</v>
      </c>
      <c r="T39" s="336">
        <v>43100</v>
      </c>
    </row>
    <row r="40" spans="1:22" s="4" customFormat="1" ht="15.75" x14ac:dyDescent="0.25">
      <c r="A40" s="58" t="s">
        <v>329</v>
      </c>
      <c r="B40" s="210" t="s">
        <v>652</v>
      </c>
      <c r="C40" s="93">
        <v>1966</v>
      </c>
      <c r="D40" s="93">
        <v>2010</v>
      </c>
      <c r="E40" s="335" t="s">
        <v>314</v>
      </c>
      <c r="F40" s="93">
        <v>4</v>
      </c>
      <c r="G40" s="93">
        <v>2</v>
      </c>
      <c r="H40" s="51">
        <v>1353.2</v>
      </c>
      <c r="I40" s="51">
        <v>1242.0999999999999</v>
      </c>
      <c r="J40" s="51">
        <v>1242.0999999999999</v>
      </c>
      <c r="K40" s="94">
        <v>73</v>
      </c>
      <c r="L40" s="51">
        <f>'Приложение 2'!C41</f>
        <v>216589</v>
      </c>
      <c r="M40" s="51">
        <v>0</v>
      </c>
      <c r="N40" s="51">
        <v>118670.08</v>
      </c>
      <c r="O40" s="51">
        <v>0</v>
      </c>
      <c r="P40" s="51">
        <v>97918.92</v>
      </c>
      <c r="Q40" s="51">
        <v>0</v>
      </c>
      <c r="R40" s="51">
        <f t="shared" si="11"/>
        <v>174.37323886965623</v>
      </c>
      <c r="S40" s="51">
        <v>445.1</v>
      </c>
      <c r="T40" s="336">
        <v>43100</v>
      </c>
    </row>
    <row r="41" spans="1:22" s="4" customFormat="1" ht="15.75" x14ac:dyDescent="0.25">
      <c r="A41" s="58" t="s">
        <v>330</v>
      </c>
      <c r="B41" s="210" t="s">
        <v>653</v>
      </c>
      <c r="C41" s="93">
        <v>1965</v>
      </c>
      <c r="D41" s="93">
        <v>2012</v>
      </c>
      <c r="E41" s="335" t="s">
        <v>314</v>
      </c>
      <c r="F41" s="93">
        <v>4</v>
      </c>
      <c r="G41" s="93">
        <v>3</v>
      </c>
      <c r="H41" s="51">
        <v>2062.6999999999998</v>
      </c>
      <c r="I41" s="51">
        <v>1437.8</v>
      </c>
      <c r="J41" s="51">
        <v>1437.8</v>
      </c>
      <c r="K41" s="94">
        <v>29</v>
      </c>
      <c r="L41" s="51">
        <f>'Приложение 2'!C42</f>
        <v>2791050.6799999997</v>
      </c>
      <c r="M41" s="51">
        <v>0</v>
      </c>
      <c r="N41" s="51">
        <v>2364852.7800000003</v>
      </c>
      <c r="O41" s="51">
        <v>0</v>
      </c>
      <c r="P41" s="51">
        <v>426197.9</v>
      </c>
      <c r="Q41" s="51">
        <v>0</v>
      </c>
      <c r="R41" s="51">
        <f t="shared" si="11"/>
        <v>1941.1953540130753</v>
      </c>
      <c r="S41" s="51">
        <v>5066.0200000000004</v>
      </c>
      <c r="T41" s="336">
        <v>43100</v>
      </c>
    </row>
    <row r="42" spans="1:22" s="4" customFormat="1" ht="15.75" x14ac:dyDescent="0.25">
      <c r="A42" s="58" t="s">
        <v>331</v>
      </c>
      <c r="B42" s="210" t="s">
        <v>654</v>
      </c>
      <c r="C42" s="341">
        <v>1970</v>
      </c>
      <c r="D42" s="341">
        <v>2015</v>
      </c>
      <c r="E42" s="335" t="s">
        <v>314</v>
      </c>
      <c r="F42" s="341">
        <v>4</v>
      </c>
      <c r="G42" s="341">
        <v>4</v>
      </c>
      <c r="H42" s="209">
        <v>5669.1</v>
      </c>
      <c r="I42" s="209">
        <v>4788.8999999999996</v>
      </c>
      <c r="J42" s="209">
        <v>4788.8999999999996</v>
      </c>
      <c r="K42" s="94">
        <v>366</v>
      </c>
      <c r="L42" s="51">
        <f>'Приложение 2'!C43</f>
        <v>267582</v>
      </c>
      <c r="M42" s="51">
        <v>0</v>
      </c>
      <c r="N42" s="51">
        <v>241176.33</v>
      </c>
      <c r="O42" s="51">
        <v>0</v>
      </c>
      <c r="P42" s="51">
        <v>26405.67</v>
      </c>
      <c r="Q42" s="51">
        <v>0</v>
      </c>
      <c r="R42" s="51">
        <f t="shared" si="11"/>
        <v>55.875462005888622</v>
      </c>
      <c r="S42" s="51">
        <v>353.38005491866625</v>
      </c>
      <c r="T42" s="336">
        <v>43100</v>
      </c>
    </row>
    <row r="43" spans="1:22" s="4" customFormat="1" ht="15.75" x14ac:dyDescent="0.25">
      <c r="A43" s="58" t="s">
        <v>332</v>
      </c>
      <c r="B43" s="210" t="s">
        <v>655</v>
      </c>
      <c r="C43" s="341">
        <v>1970</v>
      </c>
      <c r="D43" s="341">
        <v>2008</v>
      </c>
      <c r="E43" s="335" t="s">
        <v>314</v>
      </c>
      <c r="F43" s="341">
        <v>4</v>
      </c>
      <c r="G43" s="341">
        <v>4</v>
      </c>
      <c r="H43" s="209">
        <v>3362.4</v>
      </c>
      <c r="I43" s="209">
        <v>3107.7</v>
      </c>
      <c r="J43" s="209">
        <v>3107.7</v>
      </c>
      <c r="K43" s="94">
        <v>192</v>
      </c>
      <c r="L43" s="51">
        <f>'Приложение 2'!C44</f>
        <v>103318</v>
      </c>
      <c r="M43" s="51">
        <v>0</v>
      </c>
      <c r="N43" s="51">
        <v>51774</v>
      </c>
      <c r="O43" s="51">
        <v>0</v>
      </c>
      <c r="P43" s="51">
        <v>51544</v>
      </c>
      <c r="Q43" s="51">
        <v>0</v>
      </c>
      <c r="R43" s="51">
        <f t="shared" si="11"/>
        <v>33.245808797502981</v>
      </c>
      <c r="S43" s="51">
        <v>151.44008688097301</v>
      </c>
      <c r="T43" s="336">
        <v>43100</v>
      </c>
    </row>
    <row r="44" spans="1:22" s="4" customFormat="1" ht="15.75" x14ac:dyDescent="0.25">
      <c r="A44" s="58" t="s">
        <v>333</v>
      </c>
      <c r="B44" s="210" t="s">
        <v>656</v>
      </c>
      <c r="C44" s="93">
        <v>1976</v>
      </c>
      <c r="D44" s="93">
        <v>2010</v>
      </c>
      <c r="E44" s="335" t="s">
        <v>314</v>
      </c>
      <c r="F44" s="93">
        <v>2</v>
      </c>
      <c r="G44" s="93">
        <v>2</v>
      </c>
      <c r="H44" s="51">
        <v>653</v>
      </c>
      <c r="I44" s="51">
        <v>594.29999999999995</v>
      </c>
      <c r="J44" s="51">
        <v>594.29999999999995</v>
      </c>
      <c r="K44" s="94">
        <v>29</v>
      </c>
      <c r="L44" s="51">
        <f>'Приложение 2'!C45</f>
        <v>1323055</v>
      </c>
      <c r="M44" s="51">
        <v>0</v>
      </c>
      <c r="N44" s="51">
        <v>724907.76</v>
      </c>
      <c r="O44" s="51">
        <v>0</v>
      </c>
      <c r="P44" s="51">
        <v>598147.24</v>
      </c>
      <c r="Q44" s="51">
        <v>0</v>
      </c>
      <c r="R44" s="51">
        <f t="shared" si="11"/>
        <v>2226.2409557462561</v>
      </c>
      <c r="S44" s="51">
        <v>5609.39</v>
      </c>
      <c r="T44" s="336">
        <v>43100</v>
      </c>
    </row>
    <row r="45" spans="1:22" s="4" customFormat="1" ht="15.75" x14ac:dyDescent="0.25">
      <c r="A45" s="58" t="s">
        <v>334</v>
      </c>
      <c r="B45" s="210" t="s">
        <v>657</v>
      </c>
      <c r="C45" s="93">
        <v>1989</v>
      </c>
      <c r="D45" s="93">
        <v>2004</v>
      </c>
      <c r="E45" s="335" t="s">
        <v>323</v>
      </c>
      <c r="F45" s="93">
        <v>5</v>
      </c>
      <c r="G45" s="93">
        <v>6</v>
      </c>
      <c r="H45" s="51">
        <v>5748.5</v>
      </c>
      <c r="I45" s="51">
        <v>4476.5</v>
      </c>
      <c r="J45" s="51">
        <v>4476.5</v>
      </c>
      <c r="K45" s="94">
        <v>218</v>
      </c>
      <c r="L45" s="51">
        <f>'Приложение 2'!C46</f>
        <v>4081239</v>
      </c>
      <c r="M45" s="51">
        <v>0</v>
      </c>
      <c r="N45" s="51">
        <v>3317639.8200000003</v>
      </c>
      <c r="O45" s="51">
        <v>0</v>
      </c>
      <c r="P45" s="51">
        <v>763599.18</v>
      </c>
      <c r="Q45" s="51">
        <v>0</v>
      </c>
      <c r="R45" s="51">
        <f t="shared" si="11"/>
        <v>911.70311627387468</v>
      </c>
      <c r="S45" s="51">
        <v>1565.36</v>
      </c>
      <c r="T45" s="336">
        <v>43100</v>
      </c>
    </row>
    <row r="46" spans="1:22" s="4" customFormat="1" ht="15.75" x14ac:dyDescent="0.25">
      <c r="A46" s="58" t="s">
        <v>335</v>
      </c>
      <c r="B46" s="210" t="s">
        <v>658</v>
      </c>
      <c r="C46" s="93">
        <v>1968</v>
      </c>
      <c r="D46" s="93">
        <v>2004</v>
      </c>
      <c r="E46" s="335" t="s">
        <v>314</v>
      </c>
      <c r="F46" s="93">
        <v>4</v>
      </c>
      <c r="G46" s="93">
        <v>4</v>
      </c>
      <c r="H46" s="51">
        <v>2786.6</v>
      </c>
      <c r="I46" s="51">
        <v>2543</v>
      </c>
      <c r="J46" s="51">
        <v>2543</v>
      </c>
      <c r="K46" s="94">
        <v>136</v>
      </c>
      <c r="L46" s="51">
        <f>'Приложение 2'!C47</f>
        <v>3939753.44</v>
      </c>
      <c r="M46" s="51">
        <v>0</v>
      </c>
      <c r="N46" s="51">
        <v>3938323.52</v>
      </c>
      <c r="O46" s="51">
        <v>0</v>
      </c>
      <c r="P46" s="51">
        <v>1429.92</v>
      </c>
      <c r="Q46" s="51">
        <v>0</v>
      </c>
      <c r="R46" s="51">
        <f t="shared" si="11"/>
        <v>1549.2542036964214</v>
      </c>
      <c r="S46" s="51">
        <v>3706.15</v>
      </c>
      <c r="T46" s="336">
        <v>43100</v>
      </c>
    </row>
    <row r="47" spans="1:22" s="4" customFormat="1" ht="15.75" x14ac:dyDescent="0.25">
      <c r="A47" s="58" t="s">
        <v>336</v>
      </c>
      <c r="B47" s="210" t="s">
        <v>659</v>
      </c>
      <c r="C47" s="93">
        <v>1985</v>
      </c>
      <c r="D47" s="93">
        <v>1985</v>
      </c>
      <c r="E47" s="335" t="s">
        <v>323</v>
      </c>
      <c r="F47" s="93">
        <v>5</v>
      </c>
      <c r="G47" s="93">
        <v>6</v>
      </c>
      <c r="H47" s="51">
        <v>4679.8999999999996</v>
      </c>
      <c r="I47" s="51">
        <v>4198.1000000000004</v>
      </c>
      <c r="J47" s="51">
        <v>4198.1000000000004</v>
      </c>
      <c r="K47" s="94">
        <v>172</v>
      </c>
      <c r="L47" s="51">
        <f>'Приложение 2'!C48</f>
        <v>4416223.51</v>
      </c>
      <c r="M47" s="51">
        <v>0</v>
      </c>
      <c r="N47" s="51">
        <v>3660409.76</v>
      </c>
      <c r="O47" s="51">
        <v>0</v>
      </c>
      <c r="P47" s="51">
        <v>755813.75</v>
      </c>
      <c r="Q47" s="51">
        <v>0</v>
      </c>
      <c r="R47" s="51">
        <f t="shared" si="11"/>
        <v>1051.9576737095351</v>
      </c>
      <c r="S47" s="51">
        <v>2048.77</v>
      </c>
      <c r="T47" s="336">
        <v>43100</v>
      </c>
    </row>
    <row r="48" spans="1:22" s="4" customFormat="1" ht="15.75" x14ac:dyDescent="0.25">
      <c r="A48" s="58" t="s">
        <v>337</v>
      </c>
      <c r="B48" s="210" t="s">
        <v>660</v>
      </c>
      <c r="C48" s="93">
        <v>1982</v>
      </c>
      <c r="D48" s="93">
        <v>1982</v>
      </c>
      <c r="E48" s="335" t="s">
        <v>324</v>
      </c>
      <c r="F48" s="93">
        <v>4</v>
      </c>
      <c r="G48" s="93">
        <v>4</v>
      </c>
      <c r="H48" s="51">
        <v>3227.8</v>
      </c>
      <c r="I48" s="51">
        <v>2687.4</v>
      </c>
      <c r="J48" s="51">
        <v>2687.4</v>
      </c>
      <c r="K48" s="94">
        <v>165</v>
      </c>
      <c r="L48" s="51">
        <f>'Приложение 2'!C49</f>
        <v>3151737</v>
      </c>
      <c r="M48" s="51">
        <v>0</v>
      </c>
      <c r="N48" s="51">
        <v>2408703.12</v>
      </c>
      <c r="O48" s="51">
        <v>0</v>
      </c>
      <c r="P48" s="51">
        <v>743033.88</v>
      </c>
      <c r="Q48" s="51">
        <v>0</v>
      </c>
      <c r="R48" s="51">
        <f t="shared" si="11"/>
        <v>1172.7829872739451</v>
      </c>
      <c r="S48" s="51">
        <v>2567.48</v>
      </c>
      <c r="T48" s="336">
        <v>43100</v>
      </c>
    </row>
    <row r="49" spans="1:22" s="4" customFormat="1" ht="15.75" x14ac:dyDescent="0.25">
      <c r="A49" s="58" t="s">
        <v>338</v>
      </c>
      <c r="B49" s="211" t="s">
        <v>661</v>
      </c>
      <c r="C49" s="341">
        <v>1963</v>
      </c>
      <c r="D49" s="341">
        <v>1979</v>
      </c>
      <c r="E49" s="335" t="s">
        <v>314</v>
      </c>
      <c r="F49" s="93">
        <v>2</v>
      </c>
      <c r="G49" s="93">
        <v>6</v>
      </c>
      <c r="H49" s="209">
        <v>528.9</v>
      </c>
      <c r="I49" s="209">
        <v>468</v>
      </c>
      <c r="J49" s="209">
        <v>468</v>
      </c>
      <c r="K49" s="342">
        <v>28</v>
      </c>
      <c r="L49" s="51">
        <f>'Приложение 2'!C50</f>
        <v>1544544</v>
      </c>
      <c r="M49" s="51">
        <v>0</v>
      </c>
      <c r="N49" s="51">
        <v>1113334.23</v>
      </c>
      <c r="O49" s="51">
        <v>0</v>
      </c>
      <c r="P49" s="51">
        <v>431209.77</v>
      </c>
      <c r="Q49" s="51">
        <v>0</v>
      </c>
      <c r="R49" s="51">
        <f t="shared" si="11"/>
        <v>3300.3076923076924</v>
      </c>
      <c r="S49" s="51">
        <v>4341.8500000000004</v>
      </c>
      <c r="T49" s="336">
        <v>43100</v>
      </c>
    </row>
    <row r="50" spans="1:22" s="4" customFormat="1" ht="15.75" x14ac:dyDescent="0.25">
      <c r="A50" s="58" t="s">
        <v>339</v>
      </c>
      <c r="B50" s="210" t="s">
        <v>662</v>
      </c>
      <c r="C50" s="93">
        <v>1961</v>
      </c>
      <c r="D50" s="93">
        <v>2011</v>
      </c>
      <c r="E50" s="335" t="s">
        <v>314</v>
      </c>
      <c r="F50" s="93">
        <v>3</v>
      </c>
      <c r="G50" s="93">
        <v>3</v>
      </c>
      <c r="H50" s="51">
        <v>1608.3</v>
      </c>
      <c r="I50" s="51">
        <v>1479.6</v>
      </c>
      <c r="J50" s="51">
        <v>1449.4</v>
      </c>
      <c r="K50" s="94">
        <v>108</v>
      </c>
      <c r="L50" s="51">
        <f>'Приложение 2'!C51</f>
        <v>2007026</v>
      </c>
      <c r="M50" s="51">
        <v>0</v>
      </c>
      <c r="N50" s="51">
        <v>1090184.71</v>
      </c>
      <c r="O50" s="51">
        <v>0</v>
      </c>
      <c r="P50" s="51">
        <v>916841.29</v>
      </c>
      <c r="Q50" s="51">
        <v>0</v>
      </c>
      <c r="R50" s="51">
        <f t="shared" si="11"/>
        <v>1356.4652608813194</v>
      </c>
      <c r="S50" s="51">
        <v>2587.59</v>
      </c>
      <c r="T50" s="336">
        <v>43100</v>
      </c>
    </row>
    <row r="51" spans="1:22" s="4" customFormat="1" ht="15.75" x14ac:dyDescent="0.25">
      <c r="A51" s="58" t="s">
        <v>340</v>
      </c>
      <c r="B51" s="210" t="s">
        <v>663</v>
      </c>
      <c r="C51" s="93">
        <v>1973</v>
      </c>
      <c r="D51" s="93">
        <v>2007</v>
      </c>
      <c r="E51" s="335" t="s">
        <v>324</v>
      </c>
      <c r="F51" s="93">
        <v>4</v>
      </c>
      <c r="G51" s="93">
        <v>3</v>
      </c>
      <c r="H51" s="51">
        <v>2340.4</v>
      </c>
      <c r="I51" s="51">
        <v>2247.4</v>
      </c>
      <c r="J51" s="51">
        <v>2247.4</v>
      </c>
      <c r="K51" s="94">
        <v>144</v>
      </c>
      <c r="L51" s="51">
        <f>'Приложение 2'!C52</f>
        <v>3608166</v>
      </c>
      <c r="M51" s="51">
        <v>0</v>
      </c>
      <c r="N51" s="51">
        <v>3485446.01</v>
      </c>
      <c r="O51" s="51">
        <v>0</v>
      </c>
      <c r="P51" s="51">
        <v>122719.99</v>
      </c>
      <c r="Q51" s="51">
        <v>0</v>
      </c>
      <c r="R51" s="51">
        <f t="shared" si="11"/>
        <v>1605.484559935926</v>
      </c>
      <c r="S51" s="51">
        <v>3311.68</v>
      </c>
      <c r="T51" s="336">
        <v>43100</v>
      </c>
    </row>
    <row r="52" spans="1:22" s="4" customFormat="1" ht="15.75" x14ac:dyDescent="0.25">
      <c r="A52" s="58" t="s">
        <v>341</v>
      </c>
      <c r="B52" s="210" t="s">
        <v>664</v>
      </c>
      <c r="C52" s="93">
        <v>1975</v>
      </c>
      <c r="D52" s="93">
        <v>2015</v>
      </c>
      <c r="E52" s="335" t="s">
        <v>314</v>
      </c>
      <c r="F52" s="93">
        <v>4</v>
      </c>
      <c r="G52" s="93">
        <v>3</v>
      </c>
      <c r="H52" s="51">
        <v>3098</v>
      </c>
      <c r="I52" s="51">
        <v>2215.8000000000002</v>
      </c>
      <c r="J52" s="51">
        <v>2215.8000000000002</v>
      </c>
      <c r="K52" s="94">
        <v>108</v>
      </c>
      <c r="L52" s="51">
        <f>'Приложение 2'!C53</f>
        <v>3755833</v>
      </c>
      <c r="M52" s="51">
        <v>0</v>
      </c>
      <c r="N52" s="51">
        <v>1993104.26</v>
      </c>
      <c r="O52" s="51">
        <v>0</v>
      </c>
      <c r="P52" s="51">
        <v>1762728.74</v>
      </c>
      <c r="Q52" s="51">
        <v>0</v>
      </c>
      <c r="R52" s="51">
        <f t="shared" si="11"/>
        <v>1695.0234678220054</v>
      </c>
      <c r="S52" s="51">
        <v>4620.92</v>
      </c>
      <c r="T52" s="336">
        <v>43100</v>
      </c>
    </row>
    <row r="53" spans="1:22" s="4" customFormat="1" ht="15.75" x14ac:dyDescent="0.25">
      <c r="A53" s="58" t="s">
        <v>342</v>
      </c>
      <c r="B53" s="210" t="s">
        <v>665</v>
      </c>
      <c r="C53" s="93">
        <v>1985</v>
      </c>
      <c r="D53" s="93">
        <v>2014</v>
      </c>
      <c r="E53" s="335" t="s">
        <v>324</v>
      </c>
      <c r="F53" s="93">
        <v>5</v>
      </c>
      <c r="G53" s="93">
        <v>6</v>
      </c>
      <c r="H53" s="51">
        <v>7132.4</v>
      </c>
      <c r="I53" s="51">
        <v>6108.7</v>
      </c>
      <c r="J53" s="51">
        <v>6108.7</v>
      </c>
      <c r="K53" s="94">
        <v>384</v>
      </c>
      <c r="L53" s="51">
        <f>'Приложение 2'!C54</f>
        <v>4834619</v>
      </c>
      <c r="M53" s="51">
        <v>0</v>
      </c>
      <c r="N53" s="51">
        <v>2384219.0700000003</v>
      </c>
      <c r="O53" s="51">
        <v>0</v>
      </c>
      <c r="P53" s="51">
        <v>2450399.9300000002</v>
      </c>
      <c r="Q53" s="51">
        <v>0</v>
      </c>
      <c r="R53" s="51">
        <f t="shared" si="11"/>
        <v>791.43172851834277</v>
      </c>
      <c r="S53" s="51">
        <f>R53</f>
        <v>791.43172851834277</v>
      </c>
      <c r="T53" s="336">
        <v>43100</v>
      </c>
    </row>
    <row r="54" spans="1:22" s="4" customFormat="1" ht="15.75" x14ac:dyDescent="0.25">
      <c r="A54" s="58" t="s">
        <v>343</v>
      </c>
      <c r="B54" s="210" t="s">
        <v>666</v>
      </c>
      <c r="C54" s="93">
        <v>1985</v>
      </c>
      <c r="D54" s="93">
        <v>2007</v>
      </c>
      <c r="E54" s="335" t="s">
        <v>314</v>
      </c>
      <c r="F54" s="93">
        <v>2</v>
      </c>
      <c r="G54" s="93">
        <v>3</v>
      </c>
      <c r="H54" s="51">
        <v>855.2</v>
      </c>
      <c r="I54" s="51">
        <v>762.3</v>
      </c>
      <c r="J54" s="51">
        <v>758.2</v>
      </c>
      <c r="K54" s="94">
        <v>27</v>
      </c>
      <c r="L54" s="51">
        <f>'Приложение 2'!C55</f>
        <v>2154203.29</v>
      </c>
      <c r="M54" s="51">
        <v>0</v>
      </c>
      <c r="N54" s="51">
        <v>1079502.03</v>
      </c>
      <c r="O54" s="51">
        <v>0</v>
      </c>
      <c r="P54" s="51">
        <v>1074701.26</v>
      </c>
      <c r="Q54" s="51">
        <v>0</v>
      </c>
      <c r="R54" s="51">
        <f t="shared" si="11"/>
        <v>2825.9258690804149</v>
      </c>
      <c r="S54" s="51">
        <f>R54</f>
        <v>2825.9258690804149</v>
      </c>
      <c r="T54" s="336">
        <v>43100</v>
      </c>
    </row>
    <row r="55" spans="1:22" s="4" customFormat="1" ht="15.75" x14ac:dyDescent="0.25">
      <c r="A55" s="58" t="s">
        <v>344</v>
      </c>
      <c r="B55" s="212" t="s">
        <v>667</v>
      </c>
      <c r="C55" s="341">
        <v>1971</v>
      </c>
      <c r="D55" s="341">
        <v>2014</v>
      </c>
      <c r="E55" s="335" t="s">
        <v>324</v>
      </c>
      <c r="F55" s="93">
        <v>4</v>
      </c>
      <c r="G55" s="93">
        <v>4</v>
      </c>
      <c r="H55" s="209">
        <v>2770.2</v>
      </c>
      <c r="I55" s="209">
        <v>2528.1</v>
      </c>
      <c r="J55" s="209">
        <v>2528.1</v>
      </c>
      <c r="K55" s="94">
        <v>192</v>
      </c>
      <c r="L55" s="51">
        <f>'Приложение 2'!C56</f>
        <v>3331175</v>
      </c>
      <c r="M55" s="51">
        <v>0</v>
      </c>
      <c r="N55" s="51">
        <v>2304887.16</v>
      </c>
      <c r="O55" s="51">
        <v>0</v>
      </c>
      <c r="P55" s="51">
        <v>1026287.84</v>
      </c>
      <c r="Q55" s="51">
        <v>0</v>
      </c>
      <c r="R55" s="51">
        <f t="shared" si="11"/>
        <v>1317.6595071397492</v>
      </c>
      <c r="S55" s="51">
        <v>1819.36</v>
      </c>
      <c r="T55" s="336">
        <v>43100</v>
      </c>
    </row>
    <row r="56" spans="1:22" s="4" customFormat="1" ht="15.75" x14ac:dyDescent="0.25">
      <c r="A56" s="58" t="s">
        <v>346</v>
      </c>
      <c r="B56" s="210" t="s">
        <v>668</v>
      </c>
      <c r="C56" s="93">
        <v>1971</v>
      </c>
      <c r="D56" s="93">
        <v>2007</v>
      </c>
      <c r="E56" s="335" t="s">
        <v>314</v>
      </c>
      <c r="F56" s="93">
        <v>3</v>
      </c>
      <c r="G56" s="93">
        <v>2</v>
      </c>
      <c r="H56" s="51">
        <v>1003.1</v>
      </c>
      <c r="I56" s="51">
        <v>922.4</v>
      </c>
      <c r="J56" s="51">
        <v>922.4</v>
      </c>
      <c r="K56" s="94">
        <v>42</v>
      </c>
      <c r="L56" s="51">
        <f>'Приложение 2'!C57</f>
        <v>66720</v>
      </c>
      <c r="M56" s="51">
        <v>0</v>
      </c>
      <c r="N56" s="51">
        <v>22120</v>
      </c>
      <c r="O56" s="51">
        <v>0</v>
      </c>
      <c r="P56" s="51">
        <v>44600</v>
      </c>
      <c r="Q56" s="51">
        <v>0</v>
      </c>
      <c r="R56" s="51">
        <f t="shared" si="11"/>
        <v>72.333044232437118</v>
      </c>
      <c r="S56" s="51">
        <f>R56+151.34</f>
        <v>223.67304423243712</v>
      </c>
      <c r="T56" s="336">
        <v>43100</v>
      </c>
    </row>
    <row r="57" spans="1:22" s="4" customFormat="1" ht="15.75" x14ac:dyDescent="0.25">
      <c r="A57" s="58" t="s">
        <v>347</v>
      </c>
      <c r="B57" s="210" t="s">
        <v>669</v>
      </c>
      <c r="C57" s="341">
        <v>1972</v>
      </c>
      <c r="D57" s="341">
        <v>2009</v>
      </c>
      <c r="E57" s="335" t="s">
        <v>314</v>
      </c>
      <c r="F57" s="341">
        <v>4</v>
      </c>
      <c r="G57" s="341">
        <v>4</v>
      </c>
      <c r="H57" s="209">
        <v>3359.4</v>
      </c>
      <c r="I57" s="209">
        <v>3080.2</v>
      </c>
      <c r="J57" s="209">
        <v>3080.2</v>
      </c>
      <c r="K57" s="94">
        <v>147</v>
      </c>
      <c r="L57" s="51">
        <f>'Приложение 2'!C58</f>
        <v>103303</v>
      </c>
      <c r="M57" s="51">
        <v>0</v>
      </c>
      <c r="N57" s="51">
        <v>51767</v>
      </c>
      <c r="O57" s="51">
        <v>0</v>
      </c>
      <c r="P57" s="51">
        <v>51536</v>
      </c>
      <c r="Q57" s="51">
        <v>0</v>
      </c>
      <c r="R57" s="51">
        <f t="shared" si="11"/>
        <v>33.537757288487761</v>
      </c>
      <c r="S57" s="51">
        <v>114.11337947228566</v>
      </c>
      <c r="T57" s="336">
        <v>43100</v>
      </c>
    </row>
    <row r="58" spans="1:22" s="4" customFormat="1" ht="15.75" x14ac:dyDescent="0.25">
      <c r="A58" s="58" t="s">
        <v>348</v>
      </c>
      <c r="B58" s="210" t="s">
        <v>670</v>
      </c>
      <c r="C58" s="93">
        <v>1989</v>
      </c>
      <c r="D58" s="93">
        <v>1989</v>
      </c>
      <c r="E58" s="335" t="s">
        <v>324</v>
      </c>
      <c r="F58" s="93">
        <v>5</v>
      </c>
      <c r="G58" s="93">
        <v>4</v>
      </c>
      <c r="H58" s="51">
        <v>4918.1000000000004</v>
      </c>
      <c r="I58" s="51">
        <v>4191.3</v>
      </c>
      <c r="J58" s="51">
        <v>4191.3</v>
      </c>
      <c r="K58" s="94">
        <v>194</v>
      </c>
      <c r="L58" s="51">
        <f>'Приложение 2'!C59</f>
        <v>5126112</v>
      </c>
      <c r="M58" s="51">
        <v>0</v>
      </c>
      <c r="N58" s="51">
        <v>2808619.7199999997</v>
      </c>
      <c r="O58" s="51">
        <v>0</v>
      </c>
      <c r="P58" s="51">
        <v>2317492.2799999998</v>
      </c>
      <c r="Q58" s="51">
        <v>0</v>
      </c>
      <c r="R58" s="51">
        <f t="shared" si="11"/>
        <v>1223.0362894567318</v>
      </c>
      <c r="S58" s="51">
        <v>1368.13</v>
      </c>
      <c r="T58" s="336">
        <v>43100</v>
      </c>
    </row>
    <row r="59" spans="1:22" s="4" customFormat="1" ht="15.75" x14ac:dyDescent="0.25">
      <c r="A59" s="58" t="s">
        <v>349</v>
      </c>
      <c r="B59" s="210" t="s">
        <v>671</v>
      </c>
      <c r="C59" s="93">
        <v>1985</v>
      </c>
      <c r="D59" s="93">
        <v>2013</v>
      </c>
      <c r="E59" s="335" t="s">
        <v>324</v>
      </c>
      <c r="F59" s="93">
        <v>4</v>
      </c>
      <c r="G59" s="93">
        <v>10</v>
      </c>
      <c r="H59" s="51">
        <v>7716.7</v>
      </c>
      <c r="I59" s="51">
        <v>6540.3</v>
      </c>
      <c r="J59" s="51">
        <v>6540.3</v>
      </c>
      <c r="K59" s="94">
        <v>142</v>
      </c>
      <c r="L59" s="51">
        <f>'Приложение 2'!C60</f>
        <v>9929152</v>
      </c>
      <c r="M59" s="51">
        <v>0</v>
      </c>
      <c r="N59" s="51">
        <v>5440226.8499999996</v>
      </c>
      <c r="O59" s="51">
        <v>0</v>
      </c>
      <c r="P59" s="51">
        <v>4488925.1500000004</v>
      </c>
      <c r="Q59" s="51">
        <v>0</v>
      </c>
      <c r="R59" s="51">
        <f t="shared" si="11"/>
        <v>1518.1493203675673</v>
      </c>
      <c r="S59" s="51">
        <v>2567.48</v>
      </c>
      <c r="T59" s="336">
        <v>43100</v>
      </c>
    </row>
    <row r="60" spans="1:22" s="4" customFormat="1" ht="15.75" x14ac:dyDescent="0.25">
      <c r="A60" s="58" t="s">
        <v>350</v>
      </c>
      <c r="B60" s="210" t="s">
        <v>672</v>
      </c>
      <c r="C60" s="93">
        <v>1985</v>
      </c>
      <c r="D60" s="93">
        <v>2013</v>
      </c>
      <c r="E60" s="335" t="s">
        <v>324</v>
      </c>
      <c r="F60" s="93">
        <v>4</v>
      </c>
      <c r="G60" s="93">
        <v>8</v>
      </c>
      <c r="H60" s="51">
        <v>7231.2</v>
      </c>
      <c r="I60" s="51">
        <v>6150.5</v>
      </c>
      <c r="J60" s="51">
        <v>6150.5</v>
      </c>
      <c r="K60" s="94">
        <v>375</v>
      </c>
      <c r="L60" s="51">
        <f>'Приложение 2'!C61</f>
        <v>1439875</v>
      </c>
      <c r="M60" s="51">
        <v>0</v>
      </c>
      <c r="N60" s="51">
        <v>721541.92</v>
      </c>
      <c r="O60" s="51">
        <v>0</v>
      </c>
      <c r="P60" s="51">
        <v>718333.08</v>
      </c>
      <c r="Q60" s="51">
        <v>0</v>
      </c>
      <c r="R60" s="51">
        <f t="shared" si="11"/>
        <v>234.10698317209983</v>
      </c>
      <c r="S60" s="51">
        <v>297.38</v>
      </c>
      <c r="T60" s="336">
        <v>43100</v>
      </c>
    </row>
    <row r="61" spans="1:22" s="4" customFormat="1" ht="15.75" x14ac:dyDescent="0.25">
      <c r="A61" s="58" t="s">
        <v>352</v>
      </c>
      <c r="B61" s="210" t="s">
        <v>673</v>
      </c>
      <c r="C61" s="93">
        <v>1987</v>
      </c>
      <c r="D61" s="93">
        <v>2007</v>
      </c>
      <c r="E61" s="335" t="s">
        <v>324</v>
      </c>
      <c r="F61" s="93">
        <v>4</v>
      </c>
      <c r="G61" s="93">
        <v>2</v>
      </c>
      <c r="H61" s="51">
        <v>1894.9</v>
      </c>
      <c r="I61" s="51">
        <v>1643.3</v>
      </c>
      <c r="J61" s="51">
        <v>1643.3</v>
      </c>
      <c r="K61" s="94">
        <v>80</v>
      </c>
      <c r="L61" s="51">
        <f>'Приложение 2'!C62</f>
        <v>427681</v>
      </c>
      <c r="M61" s="51">
        <v>0</v>
      </c>
      <c r="N61" s="51">
        <v>214317</v>
      </c>
      <c r="O61" s="51">
        <v>0</v>
      </c>
      <c r="P61" s="51">
        <v>213364</v>
      </c>
      <c r="Q61" s="51">
        <v>0</v>
      </c>
      <c r="R61" s="51">
        <f t="shared" si="11"/>
        <v>260.25740887239095</v>
      </c>
      <c r="S61" s="51">
        <v>297.38</v>
      </c>
      <c r="T61" s="336">
        <v>43100</v>
      </c>
    </row>
    <row r="62" spans="1:22" s="4" customFormat="1" ht="15.75" x14ac:dyDescent="0.25">
      <c r="A62" s="58" t="s">
        <v>353</v>
      </c>
      <c r="B62" s="212" t="s">
        <v>674</v>
      </c>
      <c r="C62" s="341">
        <v>1973</v>
      </c>
      <c r="D62" s="341">
        <v>2015</v>
      </c>
      <c r="E62" s="335" t="s">
        <v>324</v>
      </c>
      <c r="F62" s="93">
        <v>4</v>
      </c>
      <c r="G62" s="93">
        <v>4</v>
      </c>
      <c r="H62" s="209">
        <v>3490.7</v>
      </c>
      <c r="I62" s="209">
        <v>3235.8</v>
      </c>
      <c r="J62" s="209">
        <v>3235.8</v>
      </c>
      <c r="K62" s="94">
        <v>189</v>
      </c>
      <c r="L62" s="51">
        <f>'Приложение 2'!C63</f>
        <v>3947953</v>
      </c>
      <c r="M62" s="51">
        <v>0</v>
      </c>
      <c r="N62" s="51">
        <v>2950102.36</v>
      </c>
      <c r="O62" s="51">
        <v>0</v>
      </c>
      <c r="P62" s="51">
        <v>997850.64</v>
      </c>
      <c r="Q62" s="51">
        <v>0</v>
      </c>
      <c r="R62" s="51">
        <f t="shared" si="11"/>
        <v>1220.0856047963409</v>
      </c>
      <c r="S62" s="51">
        <v>1819.36</v>
      </c>
      <c r="T62" s="336">
        <v>43100</v>
      </c>
    </row>
    <row r="63" spans="1:22" s="4" customFormat="1" ht="15.75" x14ac:dyDescent="0.25">
      <c r="A63" s="58" t="s">
        <v>354</v>
      </c>
      <c r="B63" s="212" t="s">
        <v>675</v>
      </c>
      <c r="C63" s="341">
        <v>1975</v>
      </c>
      <c r="D63" s="341">
        <v>2015</v>
      </c>
      <c r="E63" s="335" t="s">
        <v>324</v>
      </c>
      <c r="F63" s="93">
        <v>4</v>
      </c>
      <c r="G63" s="93">
        <v>4</v>
      </c>
      <c r="H63" s="209">
        <v>3482.9</v>
      </c>
      <c r="I63" s="209">
        <v>3171.6</v>
      </c>
      <c r="J63" s="209">
        <v>3171.6</v>
      </c>
      <c r="K63" s="94">
        <v>192</v>
      </c>
      <c r="L63" s="51">
        <f>'Приложение 2'!C64</f>
        <v>4154608</v>
      </c>
      <c r="M63" s="51">
        <v>0</v>
      </c>
      <c r="N63" s="51">
        <v>2891570.71</v>
      </c>
      <c r="O63" s="51">
        <v>0</v>
      </c>
      <c r="P63" s="51">
        <v>1263037.29</v>
      </c>
      <c r="Q63" s="51">
        <v>0</v>
      </c>
      <c r="R63" s="51">
        <f t="shared" si="11"/>
        <v>1309.940723924833</v>
      </c>
      <c r="S63" s="51">
        <v>1819.36</v>
      </c>
      <c r="T63" s="336">
        <v>43100</v>
      </c>
    </row>
    <row r="64" spans="1:22" s="12" customFormat="1" x14ac:dyDescent="0.25">
      <c r="A64" s="52" t="s">
        <v>363</v>
      </c>
      <c r="B64" s="41" t="s">
        <v>356</v>
      </c>
      <c r="C64" s="97" t="s">
        <v>268</v>
      </c>
      <c r="D64" s="97" t="s">
        <v>268</v>
      </c>
      <c r="E64" s="97" t="s">
        <v>268</v>
      </c>
      <c r="F64" s="97" t="s">
        <v>268</v>
      </c>
      <c r="G64" s="97" t="s">
        <v>268</v>
      </c>
      <c r="H64" s="43">
        <f t="shared" ref="H64:Q64" si="12">SUM(H65:H76)</f>
        <v>21154</v>
      </c>
      <c r="I64" s="43">
        <f t="shared" si="12"/>
        <v>19208.000000000004</v>
      </c>
      <c r="J64" s="43">
        <f t="shared" si="12"/>
        <v>17471.599999999999</v>
      </c>
      <c r="K64" s="98">
        <f t="shared" si="12"/>
        <v>976</v>
      </c>
      <c r="L64" s="43">
        <f t="shared" si="12"/>
        <v>1444907</v>
      </c>
      <c r="M64" s="43">
        <f t="shared" si="12"/>
        <v>0</v>
      </c>
      <c r="N64" s="43">
        <f t="shared" si="12"/>
        <v>667791.31000000006</v>
      </c>
      <c r="O64" s="43">
        <f t="shared" si="12"/>
        <v>0</v>
      </c>
      <c r="P64" s="43">
        <f t="shared" si="12"/>
        <v>777115.69</v>
      </c>
      <c r="Q64" s="43">
        <f t="shared" si="12"/>
        <v>0</v>
      </c>
      <c r="R64" s="97" t="s">
        <v>268</v>
      </c>
      <c r="S64" s="97" t="s">
        <v>268</v>
      </c>
      <c r="T64" s="97" t="s">
        <v>268</v>
      </c>
      <c r="U64" s="4"/>
      <c r="V64" s="4"/>
    </row>
    <row r="65" spans="1:22" s="4" customFormat="1" x14ac:dyDescent="0.25">
      <c r="A65" s="58" t="s">
        <v>364</v>
      </c>
      <c r="B65" s="152" t="s">
        <v>705</v>
      </c>
      <c r="C65" s="337">
        <v>1992</v>
      </c>
      <c r="D65" s="337">
        <v>1992</v>
      </c>
      <c r="E65" s="338" t="s">
        <v>324</v>
      </c>
      <c r="F65" s="95">
        <v>4</v>
      </c>
      <c r="G65" s="95">
        <v>4</v>
      </c>
      <c r="H65" s="51">
        <v>3082.5</v>
      </c>
      <c r="I65" s="51">
        <v>2770.2</v>
      </c>
      <c r="J65" s="51">
        <v>2770.2</v>
      </c>
      <c r="K65" s="94">
        <v>135</v>
      </c>
      <c r="L65" s="51">
        <f>'Приложение 2'!C66</f>
        <v>101904</v>
      </c>
      <c r="M65" s="51">
        <v>0</v>
      </c>
      <c r="N65" s="51">
        <v>61557.15</v>
      </c>
      <c r="O65" s="51">
        <v>0</v>
      </c>
      <c r="P65" s="51">
        <v>40346.85</v>
      </c>
      <c r="Q65" s="51">
        <v>0</v>
      </c>
      <c r="R65" s="51">
        <f t="shared" ref="R65:R76" si="13">L65/I65</f>
        <v>36.785791639592809</v>
      </c>
      <c r="S65" s="51">
        <v>151.44</v>
      </c>
      <c r="T65" s="336">
        <v>43100</v>
      </c>
    </row>
    <row r="66" spans="1:22" s="4" customFormat="1" x14ac:dyDescent="0.25">
      <c r="A66" s="58" t="s">
        <v>365</v>
      </c>
      <c r="B66" s="152" t="s">
        <v>357</v>
      </c>
      <c r="C66" s="337">
        <v>1984</v>
      </c>
      <c r="D66" s="337">
        <v>2013</v>
      </c>
      <c r="E66" s="338" t="s">
        <v>324</v>
      </c>
      <c r="F66" s="337">
        <v>4</v>
      </c>
      <c r="G66" s="337">
        <v>4</v>
      </c>
      <c r="H66" s="56">
        <v>3082.4</v>
      </c>
      <c r="I66" s="56">
        <v>2770</v>
      </c>
      <c r="J66" s="56">
        <v>2770</v>
      </c>
      <c r="K66" s="337">
        <v>168</v>
      </c>
      <c r="L66" s="51">
        <f>'Приложение 2'!C67</f>
        <v>219041</v>
      </c>
      <c r="M66" s="51">
        <v>0</v>
      </c>
      <c r="N66" s="51">
        <v>131965.42000000001</v>
      </c>
      <c r="O66" s="51">
        <v>0</v>
      </c>
      <c r="P66" s="51">
        <v>87075.58</v>
      </c>
      <c r="Q66" s="51">
        <v>0</v>
      </c>
      <c r="R66" s="51">
        <f t="shared" si="13"/>
        <v>79.07617328519855</v>
      </c>
      <c r="S66" s="51">
        <f>197.38+151.44</f>
        <v>348.82</v>
      </c>
      <c r="T66" s="336">
        <v>43100</v>
      </c>
    </row>
    <row r="67" spans="1:22" s="4" customFormat="1" x14ac:dyDescent="0.25">
      <c r="A67" s="58" t="s">
        <v>366</v>
      </c>
      <c r="B67" s="152" t="s">
        <v>706</v>
      </c>
      <c r="C67" s="337">
        <v>1975</v>
      </c>
      <c r="D67" s="337">
        <v>2013</v>
      </c>
      <c r="E67" s="338" t="s">
        <v>314</v>
      </c>
      <c r="F67" s="337">
        <v>3</v>
      </c>
      <c r="G67" s="337">
        <v>2</v>
      </c>
      <c r="H67" s="56">
        <v>1203.7</v>
      </c>
      <c r="I67" s="56">
        <v>1102.0999999999999</v>
      </c>
      <c r="J67" s="56">
        <v>722.2</v>
      </c>
      <c r="K67" s="337">
        <v>35</v>
      </c>
      <c r="L67" s="51">
        <f>'Приложение 2'!C68</f>
        <v>68409</v>
      </c>
      <c r="M67" s="51">
        <v>0</v>
      </c>
      <c r="N67" s="51">
        <v>41323.82</v>
      </c>
      <c r="O67" s="51">
        <v>0</v>
      </c>
      <c r="P67" s="51">
        <v>27085.18</v>
      </c>
      <c r="Q67" s="51">
        <v>0</v>
      </c>
      <c r="R67" s="51">
        <f t="shared" si="13"/>
        <v>62.0714998638962</v>
      </c>
      <c r="S67" s="51">
        <v>151.34</v>
      </c>
      <c r="T67" s="336">
        <v>43100</v>
      </c>
    </row>
    <row r="68" spans="1:22" s="4" customFormat="1" x14ac:dyDescent="0.25">
      <c r="A68" s="58" t="s">
        <v>367</v>
      </c>
      <c r="B68" s="207" t="s">
        <v>371</v>
      </c>
      <c r="C68" s="337">
        <v>1996</v>
      </c>
      <c r="D68" s="337">
        <v>1996</v>
      </c>
      <c r="E68" s="338" t="s">
        <v>314</v>
      </c>
      <c r="F68" s="337">
        <v>4</v>
      </c>
      <c r="G68" s="337">
        <v>2</v>
      </c>
      <c r="H68" s="56">
        <v>1832.8</v>
      </c>
      <c r="I68" s="56">
        <v>1673.5</v>
      </c>
      <c r="J68" s="56">
        <f>I68</f>
        <v>1673.5</v>
      </c>
      <c r="K68" s="337">
        <v>81</v>
      </c>
      <c r="L68" s="51">
        <f>'Приложение 2'!C69</f>
        <v>66915</v>
      </c>
      <c r="M68" s="51">
        <v>0</v>
      </c>
      <c r="N68" s="51">
        <v>40421.480000000003</v>
      </c>
      <c r="O68" s="51">
        <v>0</v>
      </c>
      <c r="P68" s="51">
        <v>26493.52</v>
      </c>
      <c r="Q68" s="51">
        <v>0</v>
      </c>
      <c r="R68" s="51">
        <f t="shared" si="13"/>
        <v>39.985061248879596</v>
      </c>
      <c r="S68" s="51">
        <v>106.01</v>
      </c>
      <c r="T68" s="336">
        <v>43100</v>
      </c>
    </row>
    <row r="69" spans="1:22" s="4" customFormat="1" x14ac:dyDescent="0.25">
      <c r="A69" s="58" t="s">
        <v>368</v>
      </c>
      <c r="B69" s="152" t="s">
        <v>358</v>
      </c>
      <c r="C69" s="337">
        <v>1973</v>
      </c>
      <c r="D69" s="337">
        <v>2013</v>
      </c>
      <c r="E69" s="338" t="s">
        <v>314</v>
      </c>
      <c r="F69" s="337">
        <v>3</v>
      </c>
      <c r="G69" s="337">
        <v>2</v>
      </c>
      <c r="H69" s="56">
        <v>1191</v>
      </c>
      <c r="I69" s="56">
        <v>1083.5999999999999</v>
      </c>
      <c r="J69" s="56">
        <v>686.9</v>
      </c>
      <c r="K69" s="337">
        <v>33</v>
      </c>
      <c r="L69" s="51">
        <f>'Приложение 2'!C70</f>
        <v>57794</v>
      </c>
      <c r="M69" s="51">
        <v>0</v>
      </c>
      <c r="N69" s="51">
        <v>34676.400000000001</v>
      </c>
      <c r="O69" s="51">
        <v>0</v>
      </c>
      <c r="P69" s="51">
        <v>23117.599999999999</v>
      </c>
      <c r="Q69" s="51">
        <v>0</v>
      </c>
      <c r="R69" s="51">
        <f t="shared" si="13"/>
        <v>53.335179032853453</v>
      </c>
      <c r="S69" s="51">
        <v>151.34</v>
      </c>
      <c r="T69" s="336">
        <v>43100</v>
      </c>
    </row>
    <row r="70" spans="1:22" s="4" customFormat="1" x14ac:dyDescent="0.25">
      <c r="A70" s="58" t="s">
        <v>369</v>
      </c>
      <c r="B70" s="207" t="s">
        <v>372</v>
      </c>
      <c r="C70" s="93">
        <v>1992</v>
      </c>
      <c r="D70" s="93">
        <v>1992</v>
      </c>
      <c r="E70" s="338" t="s">
        <v>314</v>
      </c>
      <c r="F70" s="93">
        <v>3</v>
      </c>
      <c r="G70" s="93">
        <v>1</v>
      </c>
      <c r="H70" s="51">
        <v>1385.8</v>
      </c>
      <c r="I70" s="51">
        <v>1334.7</v>
      </c>
      <c r="J70" s="51">
        <v>374.9</v>
      </c>
      <c r="K70" s="93">
        <v>85</v>
      </c>
      <c r="L70" s="51">
        <f>'Приложение 2'!C71</f>
        <v>161100</v>
      </c>
      <c r="M70" s="51">
        <v>0</v>
      </c>
      <c r="N70" s="51">
        <v>97316</v>
      </c>
      <c r="O70" s="51">
        <v>0</v>
      </c>
      <c r="P70" s="51">
        <v>63784</v>
      </c>
      <c r="Q70" s="51">
        <v>0</v>
      </c>
      <c r="R70" s="51">
        <f t="shared" si="13"/>
        <v>120.70128118678355</v>
      </c>
      <c r="S70" s="51">
        <f>197.25+151.34</f>
        <v>348.59000000000003</v>
      </c>
      <c r="T70" s="336">
        <v>43100</v>
      </c>
      <c r="U70" s="4" t="s">
        <v>1316</v>
      </c>
    </row>
    <row r="71" spans="1:22" s="4" customFormat="1" x14ac:dyDescent="0.25">
      <c r="A71" s="58" t="s">
        <v>700</v>
      </c>
      <c r="B71" s="332" t="s">
        <v>1322</v>
      </c>
      <c r="C71" s="93">
        <v>1978</v>
      </c>
      <c r="D71" s="93">
        <v>1978</v>
      </c>
      <c r="E71" s="338" t="s">
        <v>314</v>
      </c>
      <c r="F71" s="93">
        <v>3</v>
      </c>
      <c r="G71" s="93">
        <v>3</v>
      </c>
      <c r="H71" s="51">
        <v>1851.2</v>
      </c>
      <c r="I71" s="51">
        <v>1694.9</v>
      </c>
      <c r="J71" s="51">
        <v>1694.9</v>
      </c>
      <c r="K71" s="93">
        <v>108</v>
      </c>
      <c r="L71" s="51">
        <f>'Приложение 2'!C72</f>
        <v>170122</v>
      </c>
      <c r="M71" s="51">
        <v>0</v>
      </c>
      <c r="N71" s="51">
        <v>0</v>
      </c>
      <c r="O71" s="51">
        <v>0</v>
      </c>
      <c r="P71" s="51">
        <v>170122</v>
      </c>
      <c r="Q71" s="51">
        <v>0</v>
      </c>
      <c r="R71" s="51">
        <f>L71/I71</f>
        <v>100.37288335595019</v>
      </c>
      <c r="S71" s="51">
        <f>197.25+151.34</f>
        <v>348.59000000000003</v>
      </c>
      <c r="T71" s="336">
        <v>43100</v>
      </c>
    </row>
    <row r="72" spans="1:22" s="4" customFormat="1" x14ac:dyDescent="0.25">
      <c r="A72" s="58" t="s">
        <v>701</v>
      </c>
      <c r="B72" s="152" t="s">
        <v>359</v>
      </c>
      <c r="C72" s="337">
        <v>1976</v>
      </c>
      <c r="D72" s="337">
        <v>2013</v>
      </c>
      <c r="E72" s="338" t="s">
        <v>314</v>
      </c>
      <c r="F72" s="337">
        <v>2</v>
      </c>
      <c r="G72" s="337">
        <v>2</v>
      </c>
      <c r="H72" s="56">
        <v>811.1</v>
      </c>
      <c r="I72" s="56">
        <v>733.2</v>
      </c>
      <c r="J72" s="56">
        <v>733.2</v>
      </c>
      <c r="K72" s="337">
        <v>36</v>
      </c>
      <c r="L72" s="51">
        <f>'Приложение 2'!C73</f>
        <v>38651</v>
      </c>
      <c r="M72" s="51">
        <v>0</v>
      </c>
      <c r="N72" s="51">
        <v>23190.6</v>
      </c>
      <c r="O72" s="51">
        <v>0</v>
      </c>
      <c r="P72" s="51">
        <v>15460.4</v>
      </c>
      <c r="Q72" s="51">
        <v>0</v>
      </c>
      <c r="R72" s="51">
        <f t="shared" si="13"/>
        <v>52.715493726132024</v>
      </c>
      <c r="S72" s="51">
        <v>470.48</v>
      </c>
      <c r="T72" s="336">
        <v>43100</v>
      </c>
    </row>
    <row r="73" spans="1:22" s="4" customFormat="1" x14ac:dyDescent="0.25">
      <c r="A73" s="58" t="s">
        <v>702</v>
      </c>
      <c r="B73" s="207" t="s">
        <v>360</v>
      </c>
      <c r="C73" s="337">
        <v>1963</v>
      </c>
      <c r="D73" s="337">
        <v>2011</v>
      </c>
      <c r="E73" s="338" t="s">
        <v>314</v>
      </c>
      <c r="F73" s="337">
        <v>3</v>
      </c>
      <c r="G73" s="337">
        <v>3</v>
      </c>
      <c r="H73" s="56">
        <v>1577.9</v>
      </c>
      <c r="I73" s="56">
        <v>1445.2</v>
      </c>
      <c r="J73" s="56">
        <v>1445.2</v>
      </c>
      <c r="K73" s="337">
        <v>70</v>
      </c>
      <c r="L73" s="51">
        <f>'Приложение 2'!C74</f>
        <v>60550</v>
      </c>
      <c r="M73" s="51">
        <v>0</v>
      </c>
      <c r="N73" s="51">
        <v>36330</v>
      </c>
      <c r="O73" s="51">
        <v>0</v>
      </c>
      <c r="P73" s="51">
        <v>24220</v>
      </c>
      <c r="Q73" s="51">
        <v>0</v>
      </c>
      <c r="R73" s="51">
        <f t="shared" si="13"/>
        <v>41.897315250484361</v>
      </c>
      <c r="S73" s="51">
        <v>522.27</v>
      </c>
      <c r="T73" s="336">
        <v>43100</v>
      </c>
    </row>
    <row r="74" spans="1:22" s="4" customFormat="1" x14ac:dyDescent="0.25">
      <c r="A74" s="58" t="s">
        <v>703</v>
      </c>
      <c r="B74" s="207" t="s">
        <v>361</v>
      </c>
      <c r="C74" s="337">
        <v>1974</v>
      </c>
      <c r="D74" s="337">
        <v>2013</v>
      </c>
      <c r="E74" s="338" t="s">
        <v>314</v>
      </c>
      <c r="F74" s="337">
        <v>3</v>
      </c>
      <c r="G74" s="337">
        <v>3</v>
      </c>
      <c r="H74" s="56">
        <v>1838.6</v>
      </c>
      <c r="I74" s="56">
        <v>1660.7</v>
      </c>
      <c r="J74" s="56">
        <v>1660.7</v>
      </c>
      <c r="K74" s="337">
        <v>81</v>
      </c>
      <c r="L74" s="51">
        <f>'Приложение 2'!C75</f>
        <v>62407</v>
      </c>
      <c r="M74" s="51">
        <v>0</v>
      </c>
      <c r="N74" s="51">
        <v>37444.199999999997</v>
      </c>
      <c r="O74" s="51">
        <v>0</v>
      </c>
      <c r="P74" s="51">
        <v>24962.799999999999</v>
      </c>
      <c r="Q74" s="51">
        <v>0</v>
      </c>
      <c r="R74" s="51">
        <f t="shared" si="13"/>
        <v>37.578731860059008</v>
      </c>
      <c r="S74" s="51">
        <v>522.27</v>
      </c>
      <c r="T74" s="336">
        <v>43100</v>
      </c>
    </row>
    <row r="75" spans="1:22" s="4" customFormat="1" x14ac:dyDescent="0.25">
      <c r="A75" s="58" t="s">
        <v>704</v>
      </c>
      <c r="B75" s="207" t="s">
        <v>362</v>
      </c>
      <c r="C75" s="337">
        <v>1972</v>
      </c>
      <c r="D75" s="337">
        <v>2012</v>
      </c>
      <c r="E75" s="338" t="s">
        <v>314</v>
      </c>
      <c r="F75" s="337">
        <v>3</v>
      </c>
      <c r="G75" s="337">
        <v>3</v>
      </c>
      <c r="H75" s="56">
        <v>1801.2</v>
      </c>
      <c r="I75" s="56">
        <v>1634.9</v>
      </c>
      <c r="J75" s="56">
        <v>1634.9</v>
      </c>
      <c r="K75" s="337">
        <v>80</v>
      </c>
      <c r="L75" s="51">
        <f>'Приложение 2'!C76</f>
        <v>62140</v>
      </c>
      <c r="M75" s="51">
        <v>0</v>
      </c>
      <c r="N75" s="51">
        <v>37284</v>
      </c>
      <c r="O75" s="51">
        <v>0</v>
      </c>
      <c r="P75" s="56">
        <v>24856</v>
      </c>
      <c r="Q75" s="56">
        <v>0</v>
      </c>
      <c r="R75" s="51">
        <f t="shared" si="13"/>
        <v>38.008440883234449</v>
      </c>
      <c r="S75" s="56">
        <v>522.27</v>
      </c>
      <c r="T75" s="336">
        <v>43100</v>
      </c>
    </row>
    <row r="76" spans="1:22" s="4" customFormat="1" x14ac:dyDescent="0.25">
      <c r="A76" s="204" t="s">
        <v>20</v>
      </c>
      <c r="B76" s="207" t="s">
        <v>707</v>
      </c>
      <c r="C76" s="337">
        <v>1981</v>
      </c>
      <c r="D76" s="337">
        <v>2012</v>
      </c>
      <c r="E76" s="338" t="s">
        <v>314</v>
      </c>
      <c r="F76" s="337">
        <v>4</v>
      </c>
      <c r="G76" s="337">
        <v>1</v>
      </c>
      <c r="H76" s="56">
        <v>1495.8</v>
      </c>
      <c r="I76" s="56">
        <v>1305</v>
      </c>
      <c r="J76" s="56">
        <v>1305</v>
      </c>
      <c r="K76" s="337">
        <v>64</v>
      </c>
      <c r="L76" s="51">
        <f>'Приложение 2'!C77</f>
        <v>375874</v>
      </c>
      <c r="M76" s="51">
        <v>0</v>
      </c>
      <c r="N76" s="51">
        <v>126282.24000000001</v>
      </c>
      <c r="O76" s="51">
        <v>0</v>
      </c>
      <c r="P76" s="51">
        <v>249591.76</v>
      </c>
      <c r="Q76" s="51">
        <v>0</v>
      </c>
      <c r="R76" s="51">
        <f t="shared" si="13"/>
        <v>288.02605363984674</v>
      </c>
      <c r="S76" s="51">
        <f>106.01+106.01+151.44+197.38</f>
        <v>560.84</v>
      </c>
      <c r="T76" s="336">
        <v>43100</v>
      </c>
    </row>
    <row r="77" spans="1:22" s="15" customFormat="1" x14ac:dyDescent="0.25">
      <c r="A77" s="52" t="s">
        <v>376</v>
      </c>
      <c r="B77" s="41" t="s">
        <v>373</v>
      </c>
      <c r="C77" s="97" t="s">
        <v>268</v>
      </c>
      <c r="D77" s="97" t="s">
        <v>268</v>
      </c>
      <c r="E77" s="97" t="s">
        <v>268</v>
      </c>
      <c r="F77" s="97" t="s">
        <v>268</v>
      </c>
      <c r="G77" s="97" t="s">
        <v>268</v>
      </c>
      <c r="H77" s="43">
        <f>SUM(H78:H87)</f>
        <v>26166.000000000004</v>
      </c>
      <c r="I77" s="43">
        <f t="shared" ref="I77:Q77" si="14">SUM(I78:I87)</f>
        <v>18958.199999999997</v>
      </c>
      <c r="J77" s="43">
        <f t="shared" si="14"/>
        <v>17712.900000000001</v>
      </c>
      <c r="K77" s="98">
        <f t="shared" si="14"/>
        <v>946</v>
      </c>
      <c r="L77" s="43">
        <f t="shared" si="14"/>
        <v>1170954</v>
      </c>
      <c r="M77" s="43">
        <f t="shared" si="14"/>
        <v>0</v>
      </c>
      <c r="N77" s="43">
        <f t="shared" si="14"/>
        <v>810709.32</v>
      </c>
      <c r="O77" s="43">
        <f t="shared" si="14"/>
        <v>0</v>
      </c>
      <c r="P77" s="43">
        <f t="shared" si="14"/>
        <v>360244.67999999993</v>
      </c>
      <c r="Q77" s="43">
        <f t="shared" si="14"/>
        <v>0</v>
      </c>
      <c r="R77" s="43" t="s">
        <v>268</v>
      </c>
      <c r="S77" s="43" t="s">
        <v>268</v>
      </c>
      <c r="T77" s="97" t="s">
        <v>268</v>
      </c>
      <c r="U77" s="10"/>
      <c r="V77" s="10"/>
    </row>
    <row r="78" spans="1:22" s="15" customFormat="1" x14ac:dyDescent="0.25">
      <c r="A78" s="58" t="s">
        <v>377</v>
      </c>
      <c r="B78" s="47" t="s">
        <v>1109</v>
      </c>
      <c r="C78" s="93">
        <v>1991</v>
      </c>
      <c r="D78" s="93">
        <v>1991</v>
      </c>
      <c r="E78" s="335" t="s">
        <v>314</v>
      </c>
      <c r="F78" s="93">
        <v>4</v>
      </c>
      <c r="G78" s="93">
        <v>4</v>
      </c>
      <c r="H78" s="51">
        <v>4800</v>
      </c>
      <c r="I78" s="51">
        <v>3346.2</v>
      </c>
      <c r="J78" s="51">
        <v>3154.2</v>
      </c>
      <c r="K78" s="94">
        <v>175</v>
      </c>
      <c r="L78" s="51">
        <f>'Приложение 2'!C79</f>
        <v>77405</v>
      </c>
      <c r="M78" s="51">
        <v>0</v>
      </c>
      <c r="N78" s="51">
        <v>52064.51</v>
      </c>
      <c r="O78" s="51">
        <v>0</v>
      </c>
      <c r="P78" s="51">
        <v>25340.49</v>
      </c>
      <c r="Q78" s="51">
        <v>0</v>
      </c>
      <c r="R78" s="51">
        <f t="shared" ref="R78:R87" si="15">L78/I78</f>
        <v>23.132209670671209</v>
      </c>
      <c r="S78" s="51">
        <v>238.15</v>
      </c>
      <c r="T78" s="336">
        <v>43100</v>
      </c>
      <c r="U78" s="10"/>
      <c r="V78" s="10"/>
    </row>
    <row r="79" spans="1:22" x14ac:dyDescent="0.25">
      <c r="A79" s="58" t="s">
        <v>378</v>
      </c>
      <c r="B79" s="47" t="s">
        <v>717</v>
      </c>
      <c r="C79" s="93">
        <v>1966</v>
      </c>
      <c r="D79" s="93">
        <v>2007</v>
      </c>
      <c r="E79" s="335" t="s">
        <v>314</v>
      </c>
      <c r="F79" s="93">
        <v>2</v>
      </c>
      <c r="G79" s="93">
        <v>2</v>
      </c>
      <c r="H79" s="51">
        <v>691.7</v>
      </c>
      <c r="I79" s="51">
        <v>636.6</v>
      </c>
      <c r="J79" s="343">
        <v>507.8</v>
      </c>
      <c r="K79" s="94">
        <v>42</v>
      </c>
      <c r="L79" s="51">
        <f>'Приложение 2'!C80</f>
        <v>102899</v>
      </c>
      <c r="M79" s="51">
        <v>0</v>
      </c>
      <c r="N79" s="51">
        <v>69212.399999999994</v>
      </c>
      <c r="O79" s="51">
        <v>0</v>
      </c>
      <c r="P79" s="51">
        <v>33686.6</v>
      </c>
      <c r="Q79" s="51">
        <v>0</v>
      </c>
      <c r="R79" s="51">
        <f t="shared" si="15"/>
        <v>161.63839145460258</v>
      </c>
      <c r="S79" s="51">
        <f>672.11+875.99</f>
        <v>1548.1</v>
      </c>
      <c r="T79" s="336">
        <v>43100</v>
      </c>
    </row>
    <row r="80" spans="1:22" x14ac:dyDescent="0.25">
      <c r="A80" s="58" t="s">
        <v>709</v>
      </c>
      <c r="B80" s="47" t="s">
        <v>375</v>
      </c>
      <c r="C80" s="93">
        <v>1978</v>
      </c>
      <c r="D80" s="93">
        <v>1978</v>
      </c>
      <c r="E80" s="335" t="s">
        <v>314</v>
      </c>
      <c r="F80" s="93">
        <v>3</v>
      </c>
      <c r="G80" s="93">
        <v>7</v>
      </c>
      <c r="H80" s="51">
        <v>6279.8</v>
      </c>
      <c r="I80" s="51">
        <v>4062.5</v>
      </c>
      <c r="J80" s="51">
        <v>3825.9</v>
      </c>
      <c r="K80" s="94">
        <v>187</v>
      </c>
      <c r="L80" s="51">
        <f>'Приложение 2'!C81</f>
        <v>432954</v>
      </c>
      <c r="M80" s="51">
        <v>0</v>
      </c>
      <c r="N80" s="51">
        <v>312766</v>
      </c>
      <c r="O80" s="51">
        <v>0</v>
      </c>
      <c r="P80" s="51">
        <v>120188</v>
      </c>
      <c r="Q80" s="51">
        <v>0</v>
      </c>
      <c r="R80" s="51">
        <f t="shared" si="15"/>
        <v>106.57329230769231</v>
      </c>
      <c r="S80" s="51">
        <f>197.25+151.34+151.34+105.94</f>
        <v>605.87000000000012</v>
      </c>
      <c r="T80" s="336">
        <v>43100</v>
      </c>
    </row>
    <row r="81" spans="1:22" x14ac:dyDescent="0.25">
      <c r="A81" s="58" t="s">
        <v>710</v>
      </c>
      <c r="B81" s="47" t="s">
        <v>379</v>
      </c>
      <c r="C81" s="93">
        <v>1986</v>
      </c>
      <c r="D81" s="93">
        <v>1986</v>
      </c>
      <c r="E81" s="335" t="s">
        <v>314</v>
      </c>
      <c r="F81" s="93">
        <v>4</v>
      </c>
      <c r="G81" s="93">
        <v>9</v>
      </c>
      <c r="H81" s="51">
        <v>7989.7</v>
      </c>
      <c r="I81" s="51">
        <v>5370.1</v>
      </c>
      <c r="J81" s="51">
        <v>5026.5</v>
      </c>
      <c r="K81" s="94">
        <v>244</v>
      </c>
      <c r="L81" s="51">
        <f>'Приложение 2'!C82</f>
        <v>88682</v>
      </c>
      <c r="M81" s="51">
        <v>0</v>
      </c>
      <c r="N81" s="51">
        <v>59649.7</v>
      </c>
      <c r="O81" s="51">
        <v>0</v>
      </c>
      <c r="P81" s="51">
        <v>29032.3</v>
      </c>
      <c r="Q81" s="51">
        <v>0</v>
      </c>
      <c r="R81" s="51">
        <f t="shared" si="15"/>
        <v>16.514031396063388</v>
      </c>
      <c r="S81" s="51">
        <v>238.15</v>
      </c>
      <c r="T81" s="336">
        <v>43100</v>
      </c>
    </row>
    <row r="82" spans="1:22" x14ac:dyDescent="0.25">
      <c r="A82" s="58" t="s">
        <v>711</v>
      </c>
      <c r="B82" s="50" t="s">
        <v>718</v>
      </c>
      <c r="C82" s="95">
        <v>1962</v>
      </c>
      <c r="D82" s="95">
        <v>2010</v>
      </c>
      <c r="E82" s="335" t="s">
        <v>314</v>
      </c>
      <c r="F82" s="95">
        <v>3</v>
      </c>
      <c r="G82" s="95">
        <v>1</v>
      </c>
      <c r="H82" s="51">
        <v>486.4</v>
      </c>
      <c r="I82" s="51">
        <v>442.5</v>
      </c>
      <c r="J82" s="51">
        <v>363.3</v>
      </c>
      <c r="K82" s="94">
        <v>18</v>
      </c>
      <c r="L82" s="51">
        <f>'Приложение 2'!C83</f>
        <v>83161</v>
      </c>
      <c r="M82" s="51">
        <v>0</v>
      </c>
      <c r="N82" s="51">
        <v>55936.130000000005</v>
      </c>
      <c r="O82" s="51">
        <v>0</v>
      </c>
      <c r="P82" s="51">
        <v>27224.87</v>
      </c>
      <c r="Q82" s="51">
        <v>0</v>
      </c>
      <c r="R82" s="51">
        <f t="shared" si="15"/>
        <v>187.93446327683617</v>
      </c>
      <c r="S82" s="51">
        <v>201.8</v>
      </c>
      <c r="T82" s="336">
        <v>43100</v>
      </c>
    </row>
    <row r="83" spans="1:22" x14ac:dyDescent="0.25">
      <c r="A83" s="58" t="s">
        <v>712</v>
      </c>
      <c r="B83" s="47" t="s">
        <v>719</v>
      </c>
      <c r="C83" s="93">
        <v>1960</v>
      </c>
      <c r="D83" s="93">
        <v>2010</v>
      </c>
      <c r="E83" s="335" t="s">
        <v>314</v>
      </c>
      <c r="F83" s="93">
        <v>2</v>
      </c>
      <c r="G83" s="93">
        <v>2</v>
      </c>
      <c r="H83" s="51">
        <v>697.1</v>
      </c>
      <c r="I83" s="51">
        <v>641.79999999999995</v>
      </c>
      <c r="J83" s="51">
        <v>641.79999999999995</v>
      </c>
      <c r="K83" s="94">
        <v>48</v>
      </c>
      <c r="L83" s="51">
        <f>'Приложение 2'!C84</f>
        <v>59625</v>
      </c>
      <c r="M83" s="51">
        <v>0</v>
      </c>
      <c r="N83" s="51">
        <v>40105.24</v>
      </c>
      <c r="O83" s="51">
        <v>0</v>
      </c>
      <c r="P83" s="51">
        <v>19519.759999999998</v>
      </c>
      <c r="Q83" s="51">
        <v>0</v>
      </c>
      <c r="R83" s="51">
        <f t="shared" si="15"/>
        <v>92.902773449672807</v>
      </c>
      <c r="S83" s="51">
        <v>896.23</v>
      </c>
      <c r="T83" s="336">
        <v>43100</v>
      </c>
    </row>
    <row r="84" spans="1:22" x14ac:dyDescent="0.25">
      <c r="A84" s="58" t="s">
        <v>713</v>
      </c>
      <c r="B84" s="50" t="s">
        <v>374</v>
      </c>
      <c r="C84" s="95">
        <v>1966</v>
      </c>
      <c r="D84" s="95">
        <v>1966</v>
      </c>
      <c r="E84" s="95" t="s">
        <v>314</v>
      </c>
      <c r="F84" s="95">
        <v>2</v>
      </c>
      <c r="G84" s="95">
        <v>2</v>
      </c>
      <c r="H84" s="51">
        <v>1052</v>
      </c>
      <c r="I84" s="51">
        <v>642.4</v>
      </c>
      <c r="J84" s="51">
        <v>439.6</v>
      </c>
      <c r="K84" s="94">
        <v>32</v>
      </c>
      <c r="L84" s="51">
        <f>'Приложение 2'!C85</f>
        <v>52612</v>
      </c>
      <c r="M84" s="51">
        <v>0</v>
      </c>
      <c r="N84" s="51">
        <v>36934.49</v>
      </c>
      <c r="O84" s="51">
        <v>0</v>
      </c>
      <c r="P84" s="51">
        <v>15677.51</v>
      </c>
      <c r="Q84" s="51">
        <v>0</v>
      </c>
      <c r="R84" s="51">
        <f t="shared" si="15"/>
        <v>81.899128268991291</v>
      </c>
      <c r="S84" s="51">
        <v>875.99</v>
      </c>
      <c r="T84" s="336">
        <v>43100</v>
      </c>
    </row>
    <row r="85" spans="1:22" x14ac:dyDescent="0.25">
      <c r="A85" s="58" t="s">
        <v>714</v>
      </c>
      <c r="B85" s="50" t="s">
        <v>720</v>
      </c>
      <c r="C85" s="95">
        <v>1973</v>
      </c>
      <c r="D85" s="95">
        <v>2010</v>
      </c>
      <c r="E85" s="95" t="s">
        <v>314</v>
      </c>
      <c r="F85" s="95">
        <v>3</v>
      </c>
      <c r="G85" s="95">
        <v>2</v>
      </c>
      <c r="H85" s="51">
        <v>1198.9000000000001</v>
      </c>
      <c r="I85" s="51">
        <v>1091.0999999999999</v>
      </c>
      <c r="J85" s="51">
        <v>1091.0999999999999</v>
      </c>
      <c r="K85" s="94">
        <v>53</v>
      </c>
      <c r="L85" s="51">
        <f>'Приложение 2'!C86</f>
        <v>89107</v>
      </c>
      <c r="M85" s="51">
        <v>0</v>
      </c>
      <c r="N85" s="51">
        <v>59935.56</v>
      </c>
      <c r="O85" s="51">
        <v>0</v>
      </c>
      <c r="P85" s="51">
        <v>29171.439999999999</v>
      </c>
      <c r="Q85" s="51">
        <v>0</v>
      </c>
      <c r="R85" s="51">
        <f t="shared" si="15"/>
        <v>81.667124919805701</v>
      </c>
      <c r="S85" s="51">
        <v>197.25</v>
      </c>
      <c r="T85" s="336">
        <v>43100</v>
      </c>
    </row>
    <row r="86" spans="1:22" x14ac:dyDescent="0.25">
      <c r="A86" s="58" t="s">
        <v>715</v>
      </c>
      <c r="B86" s="50" t="s">
        <v>721</v>
      </c>
      <c r="C86" s="95">
        <v>1976</v>
      </c>
      <c r="D86" s="95">
        <v>2007</v>
      </c>
      <c r="E86" s="95" t="s">
        <v>314</v>
      </c>
      <c r="F86" s="95">
        <v>3</v>
      </c>
      <c r="G86" s="95">
        <v>2</v>
      </c>
      <c r="H86" s="51">
        <v>1219</v>
      </c>
      <c r="I86" s="51">
        <v>1115.7</v>
      </c>
      <c r="J86" s="51">
        <v>1115.7</v>
      </c>
      <c r="K86" s="94">
        <v>54</v>
      </c>
      <c r="L86" s="51">
        <f>'Приложение 2'!C87</f>
        <v>89328</v>
      </c>
      <c r="M86" s="51">
        <v>0</v>
      </c>
      <c r="N86" s="51">
        <v>60084.21</v>
      </c>
      <c r="O86" s="51">
        <v>0</v>
      </c>
      <c r="P86" s="51">
        <v>29243.79</v>
      </c>
      <c r="Q86" s="51">
        <v>0</v>
      </c>
      <c r="R86" s="51">
        <f t="shared" si="15"/>
        <v>80.064533476741062</v>
      </c>
      <c r="S86" s="51">
        <v>197.25</v>
      </c>
      <c r="T86" s="336">
        <v>43100</v>
      </c>
    </row>
    <row r="87" spans="1:22" x14ac:dyDescent="0.25">
      <c r="A87" s="58" t="s">
        <v>716</v>
      </c>
      <c r="B87" s="47" t="s">
        <v>722</v>
      </c>
      <c r="C87" s="93">
        <v>1973</v>
      </c>
      <c r="D87" s="93">
        <v>2007</v>
      </c>
      <c r="E87" s="335" t="s">
        <v>314</v>
      </c>
      <c r="F87" s="93">
        <v>4</v>
      </c>
      <c r="G87" s="93">
        <v>2</v>
      </c>
      <c r="H87" s="51">
        <v>1751.4</v>
      </c>
      <c r="I87" s="51">
        <v>1609.3</v>
      </c>
      <c r="J87" s="51">
        <v>1547</v>
      </c>
      <c r="K87" s="94">
        <v>93</v>
      </c>
      <c r="L87" s="51">
        <f>'Приложение 2'!C88</f>
        <v>95181</v>
      </c>
      <c r="M87" s="51">
        <v>0</v>
      </c>
      <c r="N87" s="51">
        <v>64021.08</v>
      </c>
      <c r="O87" s="51">
        <v>0</v>
      </c>
      <c r="P87" s="51">
        <v>31159.919999999998</v>
      </c>
      <c r="Q87" s="51">
        <v>0</v>
      </c>
      <c r="R87" s="51">
        <f t="shared" si="15"/>
        <v>59.14434847449202</v>
      </c>
      <c r="S87" s="51">
        <v>453.65</v>
      </c>
      <c r="T87" s="336">
        <v>43100</v>
      </c>
    </row>
    <row r="88" spans="1:22" s="214" customFormat="1" x14ac:dyDescent="0.25">
      <c r="A88" s="52" t="s">
        <v>384</v>
      </c>
      <c r="B88" s="41" t="s">
        <v>635</v>
      </c>
      <c r="C88" s="97" t="s">
        <v>268</v>
      </c>
      <c r="D88" s="97" t="s">
        <v>268</v>
      </c>
      <c r="E88" s="97" t="s">
        <v>268</v>
      </c>
      <c r="F88" s="97" t="s">
        <v>268</v>
      </c>
      <c r="G88" s="97" t="s">
        <v>268</v>
      </c>
      <c r="H88" s="43">
        <f>SUM(H89:H91)</f>
        <v>3668.54</v>
      </c>
      <c r="I88" s="43">
        <f t="shared" ref="I88:Q88" si="16">SUM(I89:I91)</f>
        <v>3350.5</v>
      </c>
      <c r="J88" s="43">
        <f t="shared" si="16"/>
        <v>3350.5</v>
      </c>
      <c r="K88" s="98">
        <f t="shared" si="16"/>
        <v>165</v>
      </c>
      <c r="L88" s="43">
        <f t="shared" si="16"/>
        <v>145880</v>
      </c>
      <c r="M88" s="43">
        <f t="shared" si="16"/>
        <v>0</v>
      </c>
      <c r="N88" s="43">
        <f t="shared" si="16"/>
        <v>75384.44</v>
      </c>
      <c r="O88" s="43">
        <f t="shared" si="16"/>
        <v>0</v>
      </c>
      <c r="P88" s="43">
        <f t="shared" si="16"/>
        <v>70495.56</v>
      </c>
      <c r="Q88" s="43">
        <f t="shared" si="16"/>
        <v>0</v>
      </c>
      <c r="R88" s="43" t="s">
        <v>268</v>
      </c>
      <c r="S88" s="43" t="s">
        <v>268</v>
      </c>
      <c r="T88" s="104" t="s">
        <v>268</v>
      </c>
      <c r="U88" s="213"/>
      <c r="V88" s="213"/>
    </row>
    <row r="89" spans="1:22" s="215" customFormat="1" x14ac:dyDescent="0.25">
      <c r="A89" s="58" t="s">
        <v>385</v>
      </c>
      <c r="B89" s="47" t="s">
        <v>645</v>
      </c>
      <c r="C89" s="93">
        <v>1975</v>
      </c>
      <c r="D89" s="93">
        <v>2009</v>
      </c>
      <c r="E89" s="335" t="s">
        <v>314</v>
      </c>
      <c r="F89" s="93">
        <v>3</v>
      </c>
      <c r="G89" s="93">
        <v>2</v>
      </c>
      <c r="H89" s="51">
        <v>1212.3</v>
      </c>
      <c r="I89" s="51">
        <v>1094.3</v>
      </c>
      <c r="J89" s="51">
        <v>1094.3</v>
      </c>
      <c r="K89" s="94">
        <v>61</v>
      </c>
      <c r="L89" s="51">
        <f>'Приложение 2'!C90</f>
        <v>47938</v>
      </c>
      <c r="M89" s="51">
        <v>0</v>
      </c>
      <c r="N89" s="51">
        <v>24772.28</v>
      </c>
      <c r="O89" s="51">
        <v>0</v>
      </c>
      <c r="P89" s="51">
        <v>23165.72</v>
      </c>
      <c r="Q89" s="344">
        <v>0</v>
      </c>
      <c r="R89" s="51">
        <f>L89/I89</f>
        <v>43.806999908617385</v>
      </c>
      <c r="S89" s="51">
        <v>105.94</v>
      </c>
      <c r="T89" s="345" t="s">
        <v>274</v>
      </c>
    </row>
    <row r="90" spans="1:22" s="215" customFormat="1" x14ac:dyDescent="0.25">
      <c r="A90" s="58" t="s">
        <v>386</v>
      </c>
      <c r="B90" s="216" t="s">
        <v>637</v>
      </c>
      <c r="C90" s="346">
        <v>1971</v>
      </c>
      <c r="D90" s="346">
        <v>2010</v>
      </c>
      <c r="E90" s="346" t="s">
        <v>314</v>
      </c>
      <c r="F90" s="94">
        <v>2</v>
      </c>
      <c r="G90" s="94">
        <v>2</v>
      </c>
      <c r="H90" s="51">
        <v>690.04</v>
      </c>
      <c r="I90" s="51">
        <v>634</v>
      </c>
      <c r="J90" s="51">
        <v>634</v>
      </c>
      <c r="K90" s="94">
        <v>36</v>
      </c>
      <c r="L90" s="51">
        <f>'Приложение 2'!C91</f>
        <v>31262</v>
      </c>
      <c r="M90" s="51">
        <v>0</v>
      </c>
      <c r="N90" s="51">
        <v>16154.84</v>
      </c>
      <c r="O90" s="51">
        <v>0</v>
      </c>
      <c r="P90" s="51">
        <v>15107.16</v>
      </c>
      <c r="Q90" s="344">
        <v>0</v>
      </c>
      <c r="R90" s="51">
        <f>L90/I90</f>
        <v>49.309148264984231</v>
      </c>
      <c r="S90" s="51">
        <v>470.48</v>
      </c>
      <c r="T90" s="345" t="s">
        <v>274</v>
      </c>
    </row>
    <row r="91" spans="1:22" s="215" customFormat="1" x14ac:dyDescent="0.25">
      <c r="A91" s="58" t="s">
        <v>1174</v>
      </c>
      <c r="B91" s="217" t="s">
        <v>1175</v>
      </c>
      <c r="C91" s="341">
        <v>1985</v>
      </c>
      <c r="D91" s="341">
        <v>2010</v>
      </c>
      <c r="E91" s="341" t="s">
        <v>314</v>
      </c>
      <c r="F91" s="94">
        <v>4</v>
      </c>
      <c r="G91" s="94">
        <v>2</v>
      </c>
      <c r="H91" s="51">
        <v>1766.2</v>
      </c>
      <c r="I91" s="51">
        <v>1622.2</v>
      </c>
      <c r="J91" s="51">
        <v>1622.2</v>
      </c>
      <c r="K91" s="94">
        <v>68</v>
      </c>
      <c r="L91" s="51">
        <f>'Приложение 2'!C92</f>
        <v>66680</v>
      </c>
      <c r="M91" s="51">
        <v>0</v>
      </c>
      <c r="N91" s="51">
        <v>34457.32</v>
      </c>
      <c r="O91" s="51">
        <v>0</v>
      </c>
      <c r="P91" s="51">
        <v>32222.68</v>
      </c>
      <c r="Q91" s="344">
        <v>0</v>
      </c>
      <c r="R91" s="51">
        <f>L91/I91</f>
        <v>41.104672666748861</v>
      </c>
      <c r="S91" s="51">
        <v>106.01</v>
      </c>
      <c r="T91" s="347">
        <v>43100</v>
      </c>
    </row>
    <row r="92" spans="1:22" s="15" customFormat="1" x14ac:dyDescent="0.25">
      <c r="A92" s="52" t="s">
        <v>393</v>
      </c>
      <c r="B92" s="41" t="s">
        <v>723</v>
      </c>
      <c r="C92" s="97" t="s">
        <v>268</v>
      </c>
      <c r="D92" s="97" t="s">
        <v>268</v>
      </c>
      <c r="E92" s="97" t="s">
        <v>268</v>
      </c>
      <c r="F92" s="97" t="s">
        <v>268</v>
      </c>
      <c r="G92" s="97" t="s">
        <v>268</v>
      </c>
      <c r="H92" s="43">
        <f>SUM(H93:H96)</f>
        <v>11372.9</v>
      </c>
      <c r="I92" s="43">
        <f t="shared" ref="I92:Q92" si="17">SUM(I93:I96)</f>
        <v>10316.800000000001</v>
      </c>
      <c r="J92" s="43">
        <f t="shared" si="17"/>
        <v>9068.1</v>
      </c>
      <c r="K92" s="98">
        <f t="shared" si="17"/>
        <v>460</v>
      </c>
      <c r="L92" s="43">
        <f t="shared" si="17"/>
        <v>7712977</v>
      </c>
      <c r="M92" s="43">
        <f t="shared" si="17"/>
        <v>0</v>
      </c>
      <c r="N92" s="43">
        <f t="shared" si="17"/>
        <v>4075103.43</v>
      </c>
      <c r="O92" s="43">
        <f t="shared" si="17"/>
        <v>0</v>
      </c>
      <c r="P92" s="43">
        <f t="shared" si="17"/>
        <v>3637873.5700000003</v>
      </c>
      <c r="Q92" s="43">
        <f t="shared" si="17"/>
        <v>0</v>
      </c>
      <c r="R92" s="43" t="s">
        <v>268</v>
      </c>
      <c r="S92" s="43" t="s">
        <v>268</v>
      </c>
      <c r="T92" s="97" t="s">
        <v>268</v>
      </c>
      <c r="U92" s="10"/>
      <c r="V92" s="10"/>
    </row>
    <row r="93" spans="1:22" s="15" customFormat="1" x14ac:dyDescent="0.25">
      <c r="A93" s="58" t="s">
        <v>394</v>
      </c>
      <c r="B93" s="47" t="s">
        <v>724</v>
      </c>
      <c r="C93" s="93">
        <v>1982</v>
      </c>
      <c r="D93" s="93">
        <v>1982</v>
      </c>
      <c r="E93" s="335" t="s">
        <v>323</v>
      </c>
      <c r="F93" s="93">
        <v>5</v>
      </c>
      <c r="G93" s="93">
        <v>6</v>
      </c>
      <c r="H93" s="51">
        <v>4821</v>
      </c>
      <c r="I93" s="51">
        <v>4361.6000000000004</v>
      </c>
      <c r="J93" s="51">
        <v>4361.6000000000004</v>
      </c>
      <c r="K93" s="94">
        <v>202</v>
      </c>
      <c r="L93" s="51">
        <f>'Приложение 2'!C94</f>
        <v>190747</v>
      </c>
      <c r="M93" s="51">
        <v>0</v>
      </c>
      <c r="N93" s="51">
        <v>54448.42</v>
      </c>
      <c r="O93" s="51">
        <v>0</v>
      </c>
      <c r="P93" s="51">
        <v>136298.57999999999</v>
      </c>
      <c r="Q93" s="51">
        <v>0</v>
      </c>
      <c r="R93" s="51">
        <f>L93/I93</f>
        <v>43.733263022743941</v>
      </c>
      <c r="S93" s="51">
        <v>190.19</v>
      </c>
      <c r="T93" s="336">
        <v>43100</v>
      </c>
      <c r="U93" s="10"/>
      <c r="V93" s="10"/>
    </row>
    <row r="94" spans="1:22" s="15" customFormat="1" x14ac:dyDescent="0.25">
      <c r="A94" s="58" t="s">
        <v>395</v>
      </c>
      <c r="B94" s="47" t="s">
        <v>725</v>
      </c>
      <c r="C94" s="93">
        <v>1989</v>
      </c>
      <c r="D94" s="93">
        <v>1989</v>
      </c>
      <c r="E94" s="335" t="s">
        <v>314</v>
      </c>
      <c r="F94" s="93">
        <v>4</v>
      </c>
      <c r="G94" s="93">
        <v>3</v>
      </c>
      <c r="H94" s="51">
        <v>3144.2</v>
      </c>
      <c r="I94" s="51">
        <v>2860.1</v>
      </c>
      <c r="J94" s="51">
        <v>1611.5</v>
      </c>
      <c r="K94" s="94">
        <v>102</v>
      </c>
      <c r="L94" s="51">
        <f>'Приложение 2'!C95</f>
        <v>3115994</v>
      </c>
      <c r="M94" s="51">
        <v>0</v>
      </c>
      <c r="N94" s="51">
        <v>1857181.01</v>
      </c>
      <c r="O94" s="51">
        <v>0</v>
      </c>
      <c r="P94" s="51">
        <v>1258812.99</v>
      </c>
      <c r="Q94" s="51">
        <v>0</v>
      </c>
      <c r="R94" s="51">
        <f>L94/I94</f>
        <v>1089.4702982413203</v>
      </c>
      <c r="S94" s="51">
        <v>2351.88</v>
      </c>
      <c r="T94" s="336">
        <v>43100</v>
      </c>
      <c r="U94" s="10"/>
      <c r="V94" s="10"/>
    </row>
    <row r="95" spans="1:22" s="15" customFormat="1" x14ac:dyDescent="0.25">
      <c r="A95" s="58" t="s">
        <v>400</v>
      </c>
      <c r="B95" s="47" t="s">
        <v>168</v>
      </c>
      <c r="C95" s="93">
        <v>1994</v>
      </c>
      <c r="D95" s="93">
        <v>1994</v>
      </c>
      <c r="E95" s="335" t="s">
        <v>314</v>
      </c>
      <c r="F95" s="93">
        <v>3</v>
      </c>
      <c r="G95" s="93">
        <v>2</v>
      </c>
      <c r="H95" s="51">
        <v>1001.2</v>
      </c>
      <c r="I95" s="51">
        <v>898.6</v>
      </c>
      <c r="J95" s="51">
        <v>898.6</v>
      </c>
      <c r="K95" s="94">
        <v>36</v>
      </c>
      <c r="L95" s="51">
        <f>'Приложение 2'!C96</f>
        <v>1689328</v>
      </c>
      <c r="M95" s="51">
        <v>0</v>
      </c>
      <c r="N95" s="51">
        <v>693279.68</v>
      </c>
      <c r="O95" s="51">
        <v>0</v>
      </c>
      <c r="P95" s="51">
        <v>996048.32</v>
      </c>
      <c r="Q95" s="51">
        <v>0</v>
      </c>
      <c r="R95" s="51">
        <f>L95/I95</f>
        <v>1879.9554863120409</v>
      </c>
      <c r="S95" s="51">
        <v>2748.63</v>
      </c>
      <c r="T95" s="336">
        <v>43100</v>
      </c>
      <c r="U95" s="10"/>
      <c r="V95" s="10"/>
    </row>
    <row r="96" spans="1:22" s="15" customFormat="1" x14ac:dyDescent="0.25">
      <c r="A96" s="58" t="s">
        <v>401</v>
      </c>
      <c r="B96" s="47" t="s">
        <v>169</v>
      </c>
      <c r="C96" s="93">
        <v>1973</v>
      </c>
      <c r="D96" s="93">
        <v>1973</v>
      </c>
      <c r="E96" s="335" t="s">
        <v>314</v>
      </c>
      <c r="F96" s="93">
        <v>4</v>
      </c>
      <c r="G96" s="93">
        <v>3</v>
      </c>
      <c r="H96" s="51">
        <v>2406.5</v>
      </c>
      <c r="I96" s="51">
        <v>2196.5</v>
      </c>
      <c r="J96" s="51">
        <v>2196.4</v>
      </c>
      <c r="K96" s="94">
        <v>120</v>
      </c>
      <c r="L96" s="51">
        <f>'Приложение 2'!C97</f>
        <v>2716908</v>
      </c>
      <c r="M96" s="51">
        <v>0</v>
      </c>
      <c r="N96" s="51">
        <v>1470194.3200000003</v>
      </c>
      <c r="O96" s="51">
        <v>0</v>
      </c>
      <c r="P96" s="51">
        <v>1246713.6800000002</v>
      </c>
      <c r="Q96" s="51">
        <v>0</v>
      </c>
      <c r="R96" s="51">
        <f>L96/I96</f>
        <v>1236.9260186660597</v>
      </c>
      <c r="S96" s="51">
        <v>2351.88</v>
      </c>
      <c r="T96" s="336">
        <v>43100</v>
      </c>
      <c r="U96" s="10"/>
      <c r="V96" s="10"/>
    </row>
    <row r="97" spans="1:22" s="15" customFormat="1" x14ac:dyDescent="0.25">
      <c r="A97" s="52" t="s">
        <v>636</v>
      </c>
      <c r="B97" s="41" t="s">
        <v>381</v>
      </c>
      <c r="C97" s="97" t="s">
        <v>268</v>
      </c>
      <c r="D97" s="97" t="s">
        <v>268</v>
      </c>
      <c r="E97" s="97" t="s">
        <v>268</v>
      </c>
      <c r="F97" s="97" t="s">
        <v>268</v>
      </c>
      <c r="G97" s="218" t="s">
        <v>268</v>
      </c>
      <c r="H97" s="43">
        <f>SUM(H98:H113)</f>
        <v>39177.099999999991</v>
      </c>
      <c r="I97" s="43">
        <f t="shared" ref="I97:Q97" si="18">SUM(I98:I113)</f>
        <v>37940.800000000003</v>
      </c>
      <c r="J97" s="43">
        <f t="shared" si="18"/>
        <v>37772.499999999993</v>
      </c>
      <c r="K97" s="43">
        <f t="shared" si="18"/>
        <v>2026</v>
      </c>
      <c r="L97" s="43">
        <f t="shared" si="18"/>
        <v>2521579</v>
      </c>
      <c r="M97" s="43">
        <f t="shared" si="18"/>
        <v>0</v>
      </c>
      <c r="N97" s="43">
        <f t="shared" si="18"/>
        <v>1522347.4800000002</v>
      </c>
      <c r="O97" s="43">
        <f t="shared" si="18"/>
        <v>0</v>
      </c>
      <c r="P97" s="43">
        <f t="shared" si="18"/>
        <v>999231.52</v>
      </c>
      <c r="Q97" s="43">
        <f t="shared" si="18"/>
        <v>0</v>
      </c>
      <c r="R97" s="43" t="s">
        <v>268</v>
      </c>
      <c r="S97" s="43" t="s">
        <v>268</v>
      </c>
      <c r="T97" s="105" t="s">
        <v>268</v>
      </c>
      <c r="U97" s="10"/>
      <c r="V97" s="10"/>
    </row>
    <row r="98" spans="1:22" x14ac:dyDescent="0.25">
      <c r="A98" s="58" t="s">
        <v>638</v>
      </c>
      <c r="B98" s="219" t="s">
        <v>726</v>
      </c>
      <c r="C98" s="93">
        <v>1981</v>
      </c>
      <c r="D98" s="93">
        <v>2011</v>
      </c>
      <c r="E98" s="335" t="s">
        <v>323</v>
      </c>
      <c r="F98" s="93">
        <v>5</v>
      </c>
      <c r="G98" s="94">
        <v>4</v>
      </c>
      <c r="H98" s="51">
        <v>2687.6</v>
      </c>
      <c r="I98" s="51">
        <v>2687.6</v>
      </c>
      <c r="J98" s="51">
        <v>2687.6</v>
      </c>
      <c r="K98" s="94">
        <v>147</v>
      </c>
      <c r="L98" s="51">
        <f>'Приложение 2'!C99</f>
        <v>304698</v>
      </c>
      <c r="M98" s="51">
        <v>0</v>
      </c>
      <c r="N98" s="51">
        <v>173677.86</v>
      </c>
      <c r="O98" s="51">
        <v>0</v>
      </c>
      <c r="P98" s="51">
        <v>131020.14</v>
      </c>
      <c r="Q98" s="51">
        <v>0</v>
      </c>
      <c r="R98" s="51">
        <f t="shared" ref="R98:R113" si="19">L98/I98</f>
        <v>113.37178151510642</v>
      </c>
      <c r="S98" s="51">
        <f>185.89+142.63</f>
        <v>328.52</v>
      </c>
      <c r="T98" s="336">
        <v>43100</v>
      </c>
    </row>
    <row r="99" spans="1:22" x14ac:dyDescent="0.25">
      <c r="A99" s="58" t="s">
        <v>639</v>
      </c>
      <c r="B99" s="50" t="s">
        <v>727</v>
      </c>
      <c r="C99" s="93">
        <v>1981</v>
      </c>
      <c r="D99" s="93">
        <v>2014</v>
      </c>
      <c r="E99" s="335" t="s">
        <v>323</v>
      </c>
      <c r="F99" s="93">
        <v>5</v>
      </c>
      <c r="G99" s="94">
        <v>6</v>
      </c>
      <c r="H99" s="51">
        <v>4375.2</v>
      </c>
      <c r="I99" s="51">
        <v>4375.2</v>
      </c>
      <c r="J99" s="51">
        <v>4375.2</v>
      </c>
      <c r="K99" s="94">
        <v>213</v>
      </c>
      <c r="L99" s="51">
        <f>'Приложение 2'!C100</f>
        <v>140809</v>
      </c>
      <c r="M99" s="51">
        <v>0</v>
      </c>
      <c r="N99" s="51">
        <v>140809</v>
      </c>
      <c r="O99" s="51">
        <v>0</v>
      </c>
      <c r="P99" s="51">
        <v>0</v>
      </c>
      <c r="Q99" s="51">
        <v>0</v>
      </c>
      <c r="R99" s="51">
        <f t="shared" si="19"/>
        <v>32.18344304260377</v>
      </c>
      <c r="S99" s="51">
        <f>142.63</f>
        <v>142.63</v>
      </c>
      <c r="T99" s="336">
        <v>43100</v>
      </c>
    </row>
    <row r="100" spans="1:22" x14ac:dyDescent="0.25">
      <c r="A100" s="58" t="s">
        <v>734</v>
      </c>
      <c r="B100" s="50" t="s">
        <v>382</v>
      </c>
      <c r="C100" s="93">
        <v>1983</v>
      </c>
      <c r="D100" s="93">
        <v>2013</v>
      </c>
      <c r="E100" s="335" t="s">
        <v>323</v>
      </c>
      <c r="F100" s="93">
        <v>5</v>
      </c>
      <c r="G100" s="94">
        <v>6</v>
      </c>
      <c r="H100" s="51">
        <v>4175.7</v>
      </c>
      <c r="I100" s="51">
        <v>4175.7</v>
      </c>
      <c r="J100" s="51">
        <v>4175.7</v>
      </c>
      <c r="K100" s="94">
        <v>237</v>
      </c>
      <c r="L100" s="51">
        <f>'Приложение 2'!C101</f>
        <v>154176</v>
      </c>
      <c r="M100" s="51">
        <v>0</v>
      </c>
      <c r="N100" s="51">
        <v>91720.98</v>
      </c>
      <c r="O100" s="51">
        <v>0</v>
      </c>
      <c r="P100" s="51">
        <v>62455.02</v>
      </c>
      <c r="Q100" s="51">
        <v>0</v>
      </c>
      <c r="R100" s="51">
        <f t="shared" si="19"/>
        <v>36.922192686256196</v>
      </c>
      <c r="S100" s="51">
        <v>185.89</v>
      </c>
      <c r="T100" s="336">
        <v>43100</v>
      </c>
    </row>
    <row r="101" spans="1:22" x14ac:dyDescent="0.25">
      <c r="A101" s="58" t="s">
        <v>735</v>
      </c>
      <c r="B101" s="50" t="s">
        <v>728</v>
      </c>
      <c r="C101" s="93">
        <v>1982</v>
      </c>
      <c r="D101" s="93">
        <v>2013</v>
      </c>
      <c r="E101" s="335" t="s">
        <v>323</v>
      </c>
      <c r="F101" s="93">
        <v>5</v>
      </c>
      <c r="G101" s="93">
        <v>6</v>
      </c>
      <c r="H101" s="51">
        <v>4650.8</v>
      </c>
      <c r="I101" s="51">
        <v>4650.8</v>
      </c>
      <c r="J101" s="51">
        <v>4650.8</v>
      </c>
      <c r="K101" s="94">
        <v>226</v>
      </c>
      <c r="L101" s="51">
        <f>'Приложение 2'!C102</f>
        <v>284402</v>
      </c>
      <c r="M101" s="51">
        <v>0</v>
      </c>
      <c r="N101" s="51">
        <v>162109.14000000001</v>
      </c>
      <c r="O101" s="51">
        <v>0</v>
      </c>
      <c r="P101" s="51">
        <v>122292.86</v>
      </c>
      <c r="Q101" s="51">
        <v>0</v>
      </c>
      <c r="R101" s="51">
        <f t="shared" si="19"/>
        <v>61.151199793583899</v>
      </c>
      <c r="S101" s="51">
        <f>142.63+142.36</f>
        <v>284.99</v>
      </c>
      <c r="T101" s="336">
        <v>43100</v>
      </c>
    </row>
    <row r="102" spans="1:22" x14ac:dyDescent="0.25">
      <c r="A102" s="58" t="s">
        <v>736</v>
      </c>
      <c r="B102" s="50" t="s">
        <v>729</v>
      </c>
      <c r="C102" s="93">
        <v>1984</v>
      </c>
      <c r="D102" s="93">
        <v>2013</v>
      </c>
      <c r="E102" s="335" t="s">
        <v>323</v>
      </c>
      <c r="F102" s="93">
        <v>5</v>
      </c>
      <c r="G102" s="93">
        <v>6</v>
      </c>
      <c r="H102" s="51">
        <v>4239.7</v>
      </c>
      <c r="I102" s="51">
        <v>4239.7</v>
      </c>
      <c r="J102" s="51">
        <v>4239.7</v>
      </c>
      <c r="K102" s="94">
        <v>206</v>
      </c>
      <c r="L102" s="51">
        <f>'Приложение 2'!C103</f>
        <v>280250</v>
      </c>
      <c r="M102" s="51">
        <v>0</v>
      </c>
      <c r="N102" s="51">
        <v>159742.5</v>
      </c>
      <c r="O102" s="51">
        <v>0</v>
      </c>
      <c r="P102" s="51">
        <v>120507.5</v>
      </c>
      <c r="Q102" s="51">
        <v>0</v>
      </c>
      <c r="R102" s="51">
        <f t="shared" si="19"/>
        <v>66.101375097294621</v>
      </c>
      <c r="S102" s="51">
        <v>284.99</v>
      </c>
      <c r="T102" s="336">
        <v>43100</v>
      </c>
    </row>
    <row r="103" spans="1:22" x14ac:dyDescent="0.25">
      <c r="A103" s="58" t="s">
        <v>737</v>
      </c>
      <c r="B103" s="50" t="s">
        <v>388</v>
      </c>
      <c r="C103" s="93">
        <v>1990</v>
      </c>
      <c r="D103" s="93">
        <v>2013</v>
      </c>
      <c r="E103" s="335" t="s">
        <v>323</v>
      </c>
      <c r="F103" s="93">
        <v>5</v>
      </c>
      <c r="G103" s="93">
        <v>6</v>
      </c>
      <c r="H103" s="51">
        <v>4759.3</v>
      </c>
      <c r="I103" s="51">
        <v>4187</v>
      </c>
      <c r="J103" s="51">
        <v>4118.7</v>
      </c>
      <c r="K103" s="94">
        <v>267</v>
      </c>
      <c r="L103" s="51">
        <f>'Приложение 2'!C104</f>
        <v>97660</v>
      </c>
      <c r="M103" s="51">
        <v>0</v>
      </c>
      <c r="N103" s="51">
        <v>55666.2</v>
      </c>
      <c r="O103" s="51">
        <v>0</v>
      </c>
      <c r="P103" s="51">
        <v>41993.8</v>
      </c>
      <c r="Q103" s="51">
        <v>0</v>
      </c>
      <c r="R103" s="51">
        <f t="shared" si="19"/>
        <v>23.324576068784332</v>
      </c>
      <c r="S103" s="51">
        <v>99.84</v>
      </c>
      <c r="T103" s="336">
        <v>43100</v>
      </c>
    </row>
    <row r="104" spans="1:22" x14ac:dyDescent="0.25">
      <c r="A104" s="58" t="s">
        <v>738</v>
      </c>
      <c r="B104" s="50" t="s">
        <v>387</v>
      </c>
      <c r="C104" s="93">
        <v>1987</v>
      </c>
      <c r="D104" s="93">
        <v>2013</v>
      </c>
      <c r="E104" s="335" t="s">
        <v>323</v>
      </c>
      <c r="F104" s="93">
        <v>5</v>
      </c>
      <c r="G104" s="93">
        <v>6</v>
      </c>
      <c r="H104" s="51">
        <v>4264.8999999999996</v>
      </c>
      <c r="I104" s="51">
        <v>4264.8999999999996</v>
      </c>
      <c r="J104" s="51">
        <v>4264.8999999999996</v>
      </c>
      <c r="K104" s="94">
        <v>265</v>
      </c>
      <c r="L104" s="51">
        <f>'Приложение 2'!C105</f>
        <v>182795</v>
      </c>
      <c r="M104" s="51">
        <v>0</v>
      </c>
      <c r="N104" s="51">
        <v>104193.15</v>
      </c>
      <c r="O104" s="51">
        <v>0</v>
      </c>
      <c r="P104" s="51">
        <v>78601.850000000006</v>
      </c>
      <c r="Q104" s="51">
        <v>0</v>
      </c>
      <c r="R104" s="51">
        <f t="shared" si="19"/>
        <v>42.860324978311333</v>
      </c>
      <c r="S104" s="51">
        <v>185.89</v>
      </c>
      <c r="T104" s="336">
        <v>43100</v>
      </c>
    </row>
    <row r="105" spans="1:22" x14ac:dyDescent="0.25">
      <c r="A105" s="58" t="s">
        <v>739</v>
      </c>
      <c r="B105" s="50" t="s">
        <v>730</v>
      </c>
      <c r="C105" s="93">
        <v>1988</v>
      </c>
      <c r="D105" s="93">
        <v>2012</v>
      </c>
      <c r="E105" s="335" t="s">
        <v>323</v>
      </c>
      <c r="F105" s="93">
        <v>5</v>
      </c>
      <c r="G105" s="93">
        <v>4</v>
      </c>
      <c r="H105" s="51">
        <v>517.70000000000005</v>
      </c>
      <c r="I105" s="51">
        <v>517.70000000000005</v>
      </c>
      <c r="J105" s="51">
        <v>419.3</v>
      </c>
      <c r="K105" s="94">
        <v>20</v>
      </c>
      <c r="L105" s="51">
        <f>'Приложение 2'!C106</f>
        <v>121326</v>
      </c>
      <c r="M105" s="51">
        <v>0</v>
      </c>
      <c r="N105" s="51">
        <v>69155.819999999992</v>
      </c>
      <c r="O105" s="51">
        <v>0</v>
      </c>
      <c r="P105" s="51">
        <v>52170.18</v>
      </c>
      <c r="Q105" s="51">
        <v>0</v>
      </c>
      <c r="R105" s="51">
        <f t="shared" si="19"/>
        <v>234.35580451999226</v>
      </c>
      <c r="S105" s="51">
        <v>142.63</v>
      </c>
      <c r="T105" s="336">
        <v>43100</v>
      </c>
    </row>
    <row r="106" spans="1:22" x14ac:dyDescent="0.25">
      <c r="A106" s="58" t="s">
        <v>740</v>
      </c>
      <c r="B106" s="50" t="s">
        <v>731</v>
      </c>
      <c r="C106" s="93">
        <v>1980</v>
      </c>
      <c r="D106" s="93">
        <v>2011</v>
      </c>
      <c r="E106" s="335" t="s">
        <v>324</v>
      </c>
      <c r="F106" s="93">
        <v>2</v>
      </c>
      <c r="G106" s="93">
        <v>2</v>
      </c>
      <c r="H106" s="51">
        <v>636.70000000000005</v>
      </c>
      <c r="I106" s="51">
        <v>636.70000000000005</v>
      </c>
      <c r="J106" s="51">
        <v>636.70000000000005</v>
      </c>
      <c r="K106" s="94">
        <v>34</v>
      </c>
      <c r="L106" s="51">
        <f>'Приложение 2'!C107</f>
        <v>44211</v>
      </c>
      <c r="M106" s="51">
        <v>0</v>
      </c>
      <c r="N106" s="51">
        <v>25200.27</v>
      </c>
      <c r="O106" s="51">
        <v>0</v>
      </c>
      <c r="P106" s="51">
        <v>19010.73</v>
      </c>
      <c r="Q106" s="51">
        <v>0</v>
      </c>
      <c r="R106" s="51">
        <f t="shared" si="19"/>
        <v>69.437725773519702</v>
      </c>
      <c r="S106" s="51">
        <v>672.11</v>
      </c>
      <c r="T106" s="336">
        <v>43100</v>
      </c>
    </row>
    <row r="107" spans="1:22" x14ac:dyDescent="0.25">
      <c r="A107" s="58" t="s">
        <v>741</v>
      </c>
      <c r="B107" s="50" t="s">
        <v>732</v>
      </c>
      <c r="C107" s="93">
        <v>1964</v>
      </c>
      <c r="D107" s="93">
        <v>2012</v>
      </c>
      <c r="E107" s="335" t="s">
        <v>314</v>
      </c>
      <c r="F107" s="93">
        <v>2</v>
      </c>
      <c r="G107" s="93">
        <v>2</v>
      </c>
      <c r="H107" s="51">
        <v>633.6</v>
      </c>
      <c r="I107" s="51">
        <v>633.6</v>
      </c>
      <c r="J107" s="51">
        <v>633.6</v>
      </c>
      <c r="K107" s="94">
        <v>31</v>
      </c>
      <c r="L107" s="51">
        <f>'Приложение 2'!C108</f>
        <v>88370</v>
      </c>
      <c r="M107" s="51">
        <v>0</v>
      </c>
      <c r="N107" s="51">
        <v>50370.9</v>
      </c>
      <c r="O107" s="51">
        <v>0</v>
      </c>
      <c r="P107" s="51">
        <v>37999.1</v>
      </c>
      <c r="Q107" s="51">
        <v>0</v>
      </c>
      <c r="R107" s="51">
        <f t="shared" si="19"/>
        <v>139.47285353535352</v>
      </c>
      <c r="S107" s="51">
        <f>672.11+672.11</f>
        <v>1344.22</v>
      </c>
      <c r="T107" s="336">
        <v>43100</v>
      </c>
    </row>
    <row r="108" spans="1:22" x14ac:dyDescent="0.25">
      <c r="A108" s="58" t="s">
        <v>742</v>
      </c>
      <c r="B108" s="50" t="s">
        <v>175</v>
      </c>
      <c r="C108" s="93">
        <v>1966</v>
      </c>
      <c r="D108" s="93">
        <v>2010</v>
      </c>
      <c r="E108" s="335" t="s">
        <v>314</v>
      </c>
      <c r="F108" s="93">
        <v>3</v>
      </c>
      <c r="G108" s="93">
        <v>2</v>
      </c>
      <c r="H108" s="51">
        <v>1082</v>
      </c>
      <c r="I108" s="51">
        <v>951.9</v>
      </c>
      <c r="J108" s="51">
        <v>950.3</v>
      </c>
      <c r="K108" s="94">
        <v>46</v>
      </c>
      <c r="L108" s="51">
        <f>'Приложение 2'!C109</f>
        <v>152656</v>
      </c>
      <c r="M108" s="51">
        <v>0</v>
      </c>
      <c r="N108" s="51">
        <v>87013.92</v>
      </c>
      <c r="O108" s="51">
        <v>0</v>
      </c>
      <c r="P108" s="51">
        <v>65642.080000000002</v>
      </c>
      <c r="Q108" s="51">
        <v>0</v>
      </c>
      <c r="R108" s="51">
        <f t="shared" si="19"/>
        <v>160.36978674230488</v>
      </c>
      <c r="S108" s="51">
        <f>197.25+151.34</f>
        <v>348.59000000000003</v>
      </c>
      <c r="T108" s="336">
        <v>43100</v>
      </c>
    </row>
    <row r="109" spans="1:22" x14ac:dyDescent="0.25">
      <c r="A109" s="58" t="s">
        <v>743</v>
      </c>
      <c r="B109" s="50" t="s">
        <v>176</v>
      </c>
      <c r="C109" s="93">
        <v>1973</v>
      </c>
      <c r="D109" s="93">
        <v>2011</v>
      </c>
      <c r="E109" s="335" t="s">
        <v>323</v>
      </c>
      <c r="F109" s="93">
        <v>5</v>
      </c>
      <c r="G109" s="93">
        <v>4</v>
      </c>
      <c r="H109" s="51">
        <v>3070.1</v>
      </c>
      <c r="I109" s="51">
        <v>2698.8</v>
      </c>
      <c r="J109" s="51">
        <v>2698.8</v>
      </c>
      <c r="K109" s="94">
        <v>131</v>
      </c>
      <c r="L109" s="51">
        <f>'Приложение 2'!C110</f>
        <v>264684</v>
      </c>
      <c r="M109" s="51">
        <v>0</v>
      </c>
      <c r="N109" s="51">
        <v>150869.88</v>
      </c>
      <c r="O109" s="51">
        <v>0</v>
      </c>
      <c r="P109" s="51">
        <v>113814.12</v>
      </c>
      <c r="Q109" s="51">
        <v>0</v>
      </c>
      <c r="R109" s="51">
        <f t="shared" si="19"/>
        <v>98.074699866607375</v>
      </c>
      <c r="S109" s="51">
        <f>142.63+142.63</f>
        <v>285.26</v>
      </c>
      <c r="T109" s="336">
        <v>43100</v>
      </c>
    </row>
    <row r="110" spans="1:22" x14ac:dyDescent="0.25">
      <c r="A110" s="58" t="s">
        <v>744</v>
      </c>
      <c r="B110" s="50" t="s">
        <v>177</v>
      </c>
      <c r="C110" s="93">
        <v>1972</v>
      </c>
      <c r="D110" s="93">
        <v>2013</v>
      </c>
      <c r="E110" s="335" t="s">
        <v>324</v>
      </c>
      <c r="F110" s="93">
        <v>5</v>
      </c>
      <c r="G110" s="94">
        <v>2</v>
      </c>
      <c r="H110" s="51">
        <v>1670.1</v>
      </c>
      <c r="I110" s="51">
        <v>1670.1</v>
      </c>
      <c r="J110" s="51">
        <v>1670.1</v>
      </c>
      <c r="K110" s="94">
        <v>95</v>
      </c>
      <c r="L110" s="51">
        <f>'Приложение 2'!C111</f>
        <v>165714</v>
      </c>
      <c r="M110" s="51">
        <v>0</v>
      </c>
      <c r="N110" s="51">
        <v>94456.98</v>
      </c>
      <c r="O110" s="51">
        <v>0</v>
      </c>
      <c r="P110" s="51">
        <v>71257.02</v>
      </c>
      <c r="Q110" s="51">
        <v>0</v>
      </c>
      <c r="R110" s="51">
        <f t="shared" si="19"/>
        <v>99.223998562960304</v>
      </c>
      <c r="S110" s="51">
        <v>134.97999999999999</v>
      </c>
      <c r="T110" s="336">
        <v>43100</v>
      </c>
    </row>
    <row r="111" spans="1:22" x14ac:dyDescent="0.25">
      <c r="A111" s="58" t="s">
        <v>745</v>
      </c>
      <c r="B111" s="50" t="s">
        <v>383</v>
      </c>
      <c r="C111" s="93">
        <v>1980</v>
      </c>
      <c r="D111" s="93">
        <v>1980</v>
      </c>
      <c r="E111" s="335" t="s">
        <v>272</v>
      </c>
      <c r="F111" s="93">
        <v>2</v>
      </c>
      <c r="G111" s="94">
        <v>2</v>
      </c>
      <c r="H111" s="51">
        <v>560</v>
      </c>
      <c r="I111" s="51">
        <v>560</v>
      </c>
      <c r="J111" s="51">
        <v>560</v>
      </c>
      <c r="K111" s="94">
        <v>24</v>
      </c>
      <c r="L111" s="51">
        <f>'Приложение 2'!C112</f>
        <v>91609</v>
      </c>
      <c r="M111" s="51">
        <v>0</v>
      </c>
      <c r="N111" s="51">
        <v>72876.049999999988</v>
      </c>
      <c r="O111" s="51">
        <v>0</v>
      </c>
      <c r="P111" s="51">
        <v>18732.95</v>
      </c>
      <c r="Q111" s="51">
        <v>0</v>
      </c>
      <c r="R111" s="51">
        <f t="shared" si="19"/>
        <v>163.58750000000001</v>
      </c>
      <c r="S111" s="51">
        <f>1073.09+823.34</f>
        <v>1896.4299999999998</v>
      </c>
      <c r="T111" s="336">
        <v>43100</v>
      </c>
    </row>
    <row r="112" spans="1:22" x14ac:dyDescent="0.25">
      <c r="A112" s="58" t="s">
        <v>746</v>
      </c>
      <c r="B112" s="50" t="s">
        <v>733</v>
      </c>
      <c r="C112" s="93">
        <v>1982</v>
      </c>
      <c r="D112" s="93">
        <v>2007</v>
      </c>
      <c r="E112" s="335" t="s">
        <v>272</v>
      </c>
      <c r="F112" s="93">
        <v>2</v>
      </c>
      <c r="G112" s="94">
        <v>2</v>
      </c>
      <c r="H112" s="51">
        <v>501.1</v>
      </c>
      <c r="I112" s="51">
        <v>501.1</v>
      </c>
      <c r="J112" s="51">
        <v>501.1</v>
      </c>
      <c r="K112" s="94">
        <v>24</v>
      </c>
      <c r="L112" s="51">
        <f>'Приложение 2'!C113</f>
        <v>57426</v>
      </c>
      <c r="M112" s="51">
        <v>0</v>
      </c>
      <c r="N112" s="51">
        <v>32732.82</v>
      </c>
      <c r="O112" s="51">
        <v>0</v>
      </c>
      <c r="P112" s="51">
        <v>24693.18</v>
      </c>
      <c r="Q112" s="51">
        <v>0</v>
      </c>
      <c r="R112" s="51">
        <f t="shared" si="19"/>
        <v>114.59988026342047</v>
      </c>
      <c r="S112" s="51">
        <v>1097.8900000000001</v>
      </c>
      <c r="T112" s="336">
        <v>43100</v>
      </c>
    </row>
    <row r="113" spans="1:22" x14ac:dyDescent="0.25">
      <c r="A113" s="58" t="s">
        <v>747</v>
      </c>
      <c r="B113" s="50" t="s">
        <v>389</v>
      </c>
      <c r="C113" s="93">
        <v>1982</v>
      </c>
      <c r="D113" s="93">
        <v>2011</v>
      </c>
      <c r="E113" s="335" t="s">
        <v>324</v>
      </c>
      <c r="F113" s="93">
        <v>3</v>
      </c>
      <c r="G113" s="94">
        <v>2</v>
      </c>
      <c r="H113" s="51">
        <v>1352.6</v>
      </c>
      <c r="I113" s="51">
        <v>1190</v>
      </c>
      <c r="J113" s="51">
        <v>1190</v>
      </c>
      <c r="K113" s="94">
        <v>60</v>
      </c>
      <c r="L113" s="51">
        <f>'Приложение 2'!C114</f>
        <v>90793</v>
      </c>
      <c r="M113" s="51">
        <v>0</v>
      </c>
      <c r="N113" s="51">
        <v>51752.01</v>
      </c>
      <c r="O113" s="51">
        <v>0</v>
      </c>
      <c r="P113" s="51">
        <v>39040.99</v>
      </c>
      <c r="Q113" s="51">
        <v>0</v>
      </c>
      <c r="R113" s="51">
        <f t="shared" si="19"/>
        <v>76.296638655462189</v>
      </c>
      <c r="S113" s="51">
        <v>221.06</v>
      </c>
      <c r="T113" s="336">
        <v>43100</v>
      </c>
    </row>
    <row r="114" spans="1:22" s="15" customFormat="1" x14ac:dyDescent="0.25">
      <c r="A114" s="52" t="s">
        <v>640</v>
      </c>
      <c r="B114" s="41" t="s">
        <v>390</v>
      </c>
      <c r="C114" s="97" t="s">
        <v>268</v>
      </c>
      <c r="D114" s="97" t="s">
        <v>268</v>
      </c>
      <c r="E114" s="97" t="s">
        <v>268</v>
      </c>
      <c r="F114" s="97" t="s">
        <v>268</v>
      </c>
      <c r="G114" s="97" t="s">
        <v>268</v>
      </c>
      <c r="H114" s="43">
        <f>SUM(H115:H128)</f>
        <v>30226.100000000002</v>
      </c>
      <c r="I114" s="43">
        <f t="shared" ref="I114:Q114" si="20">SUM(I115:I128)</f>
        <v>21482.5</v>
      </c>
      <c r="J114" s="43">
        <f t="shared" si="20"/>
        <v>21350.199999999997</v>
      </c>
      <c r="K114" s="98">
        <f t="shared" si="20"/>
        <v>1201</v>
      </c>
      <c r="L114" s="43">
        <f t="shared" si="20"/>
        <v>5730215</v>
      </c>
      <c r="M114" s="43">
        <f t="shared" si="20"/>
        <v>0</v>
      </c>
      <c r="N114" s="43">
        <f t="shared" si="20"/>
        <v>3336765.2499999991</v>
      </c>
      <c r="O114" s="43">
        <f t="shared" si="20"/>
        <v>0</v>
      </c>
      <c r="P114" s="43">
        <f t="shared" si="20"/>
        <v>2393449.75</v>
      </c>
      <c r="Q114" s="43">
        <f t="shared" si="20"/>
        <v>0</v>
      </c>
      <c r="R114" s="43" t="s">
        <v>268</v>
      </c>
      <c r="S114" s="43" t="s">
        <v>268</v>
      </c>
      <c r="T114" s="97" t="s">
        <v>268</v>
      </c>
      <c r="U114" s="10"/>
      <c r="V114" s="10"/>
    </row>
    <row r="115" spans="1:22" x14ac:dyDescent="0.25">
      <c r="A115" s="58" t="s">
        <v>641</v>
      </c>
      <c r="B115" s="47" t="s">
        <v>391</v>
      </c>
      <c r="C115" s="93">
        <v>1983</v>
      </c>
      <c r="D115" s="93">
        <v>1983</v>
      </c>
      <c r="E115" s="335" t="s">
        <v>314</v>
      </c>
      <c r="F115" s="93">
        <v>4</v>
      </c>
      <c r="G115" s="93">
        <v>4</v>
      </c>
      <c r="H115" s="51">
        <v>4720.3999999999996</v>
      </c>
      <c r="I115" s="51">
        <v>3297.2</v>
      </c>
      <c r="J115" s="51">
        <v>3297.2</v>
      </c>
      <c r="K115" s="94">
        <v>161</v>
      </c>
      <c r="L115" s="51">
        <f>'Приложение 2'!C116</f>
        <v>3457662</v>
      </c>
      <c r="M115" s="51">
        <v>0</v>
      </c>
      <c r="N115" s="51">
        <v>2098673.5999999996</v>
      </c>
      <c r="O115" s="51">
        <v>0</v>
      </c>
      <c r="P115" s="51">
        <v>1358988.4</v>
      </c>
      <c r="Q115" s="51">
        <v>0</v>
      </c>
      <c r="R115" s="51">
        <f t="shared" ref="R115:R128" si="21">L115/I115</f>
        <v>1048.6661409680942</v>
      </c>
      <c r="S115" s="51">
        <v>3119.37</v>
      </c>
      <c r="T115" s="336">
        <v>43100</v>
      </c>
    </row>
    <row r="116" spans="1:22" x14ac:dyDescent="0.25">
      <c r="A116" s="58" t="s">
        <v>642</v>
      </c>
      <c r="B116" s="47" t="s">
        <v>392</v>
      </c>
      <c r="C116" s="93">
        <v>1966</v>
      </c>
      <c r="D116" s="93">
        <v>1966</v>
      </c>
      <c r="E116" s="335" t="s">
        <v>314</v>
      </c>
      <c r="F116" s="93">
        <v>2</v>
      </c>
      <c r="G116" s="93">
        <v>2</v>
      </c>
      <c r="H116" s="51">
        <v>653.5</v>
      </c>
      <c r="I116" s="51">
        <v>599.4</v>
      </c>
      <c r="J116" s="51">
        <v>599.4</v>
      </c>
      <c r="K116" s="94">
        <v>29</v>
      </c>
      <c r="L116" s="51">
        <f>'Приложение 2'!C117</f>
        <v>50038</v>
      </c>
      <c r="M116" s="51">
        <v>0</v>
      </c>
      <c r="N116" s="51">
        <v>31023.38</v>
      </c>
      <c r="O116" s="51">
        <v>0</v>
      </c>
      <c r="P116" s="51">
        <v>19014.62</v>
      </c>
      <c r="Q116" s="51">
        <v>0</v>
      </c>
      <c r="R116" s="51">
        <f t="shared" si="21"/>
        <v>83.480146813480147</v>
      </c>
      <c r="S116" s="51">
        <f>959.48</f>
        <v>959.48</v>
      </c>
      <c r="T116" s="336">
        <v>43100</v>
      </c>
    </row>
    <row r="117" spans="1:22" x14ac:dyDescent="0.25">
      <c r="A117" s="58" t="s">
        <v>643</v>
      </c>
      <c r="B117" s="47" t="s">
        <v>758</v>
      </c>
      <c r="C117" s="93">
        <v>1964</v>
      </c>
      <c r="D117" s="93">
        <v>1964</v>
      </c>
      <c r="E117" s="335" t="s">
        <v>314</v>
      </c>
      <c r="F117" s="93">
        <v>2</v>
      </c>
      <c r="G117" s="93">
        <v>2</v>
      </c>
      <c r="H117" s="51">
        <v>658.2</v>
      </c>
      <c r="I117" s="51">
        <v>606.79999999999995</v>
      </c>
      <c r="J117" s="51">
        <v>606.79999999999995</v>
      </c>
      <c r="K117" s="94">
        <v>39</v>
      </c>
      <c r="L117" s="51">
        <f>'Приложение 2'!C118</f>
        <v>58612</v>
      </c>
      <c r="M117" s="51">
        <v>0</v>
      </c>
      <c r="N117" s="51">
        <v>58612</v>
      </c>
      <c r="O117" s="51">
        <v>0</v>
      </c>
      <c r="P117" s="51">
        <v>0</v>
      </c>
      <c r="Q117" s="51">
        <v>0</v>
      </c>
      <c r="R117" s="51">
        <f t="shared" si="21"/>
        <v>96.59195781147001</v>
      </c>
      <c r="S117" s="51">
        <v>959.48</v>
      </c>
      <c r="T117" s="336">
        <v>43100</v>
      </c>
    </row>
    <row r="118" spans="1:22" x14ac:dyDescent="0.25">
      <c r="A118" s="58" t="s">
        <v>644</v>
      </c>
      <c r="B118" s="47" t="s">
        <v>759</v>
      </c>
      <c r="C118" s="93">
        <v>1981</v>
      </c>
      <c r="D118" s="93">
        <v>1980</v>
      </c>
      <c r="E118" s="335" t="s">
        <v>314</v>
      </c>
      <c r="F118" s="93">
        <v>4</v>
      </c>
      <c r="G118" s="93">
        <v>4</v>
      </c>
      <c r="H118" s="51">
        <v>4521.3</v>
      </c>
      <c r="I118" s="51">
        <v>3128.1</v>
      </c>
      <c r="J118" s="51">
        <v>2995.8</v>
      </c>
      <c r="K118" s="94">
        <v>168</v>
      </c>
      <c r="L118" s="51">
        <f>'Приложение 2'!C119</f>
        <v>204288</v>
      </c>
      <c r="M118" s="51">
        <v>0</v>
      </c>
      <c r="N118" s="51">
        <v>204288</v>
      </c>
      <c r="O118" s="51">
        <v>0</v>
      </c>
      <c r="P118" s="51">
        <v>0</v>
      </c>
      <c r="Q118" s="51">
        <v>0</v>
      </c>
      <c r="R118" s="51">
        <f t="shared" si="21"/>
        <v>65.307375083916753</v>
      </c>
      <c r="S118" s="51">
        <v>680.42</v>
      </c>
      <c r="T118" s="336">
        <v>43100</v>
      </c>
    </row>
    <row r="119" spans="1:22" x14ac:dyDescent="0.25">
      <c r="A119" s="58" t="s">
        <v>748</v>
      </c>
      <c r="B119" s="47" t="s">
        <v>760</v>
      </c>
      <c r="C119" s="93">
        <v>1981</v>
      </c>
      <c r="D119" s="93">
        <v>1981</v>
      </c>
      <c r="E119" s="335" t="s">
        <v>766</v>
      </c>
      <c r="F119" s="93">
        <v>4</v>
      </c>
      <c r="G119" s="93">
        <v>4</v>
      </c>
      <c r="H119" s="51">
        <v>4695.1000000000004</v>
      </c>
      <c r="I119" s="51">
        <v>3265.6</v>
      </c>
      <c r="J119" s="51">
        <v>3265.6</v>
      </c>
      <c r="K119" s="94">
        <v>178</v>
      </c>
      <c r="L119" s="51">
        <f>'Приложение 2'!C120</f>
        <v>342667</v>
      </c>
      <c r="M119" s="51">
        <v>0</v>
      </c>
      <c r="N119" s="51">
        <v>204431.5</v>
      </c>
      <c r="O119" s="51">
        <v>0</v>
      </c>
      <c r="P119" s="51">
        <v>138235.5</v>
      </c>
      <c r="Q119" s="51">
        <v>0</v>
      </c>
      <c r="R119" s="51">
        <f t="shared" si="21"/>
        <v>104.93232484076434</v>
      </c>
      <c r="S119" s="51">
        <v>262.44</v>
      </c>
      <c r="T119" s="336">
        <v>43100</v>
      </c>
    </row>
    <row r="120" spans="1:22" x14ac:dyDescent="0.25">
      <c r="A120" s="58" t="s">
        <v>749</v>
      </c>
      <c r="B120" s="47" t="s">
        <v>761</v>
      </c>
      <c r="C120" s="93">
        <v>1987</v>
      </c>
      <c r="D120" s="93">
        <v>1987</v>
      </c>
      <c r="E120" s="335" t="s">
        <v>314</v>
      </c>
      <c r="F120" s="93">
        <v>4</v>
      </c>
      <c r="G120" s="93">
        <v>6</v>
      </c>
      <c r="H120" s="51">
        <v>5254.8</v>
      </c>
      <c r="I120" s="51">
        <v>3574.1</v>
      </c>
      <c r="J120" s="51">
        <v>3574.1</v>
      </c>
      <c r="K120" s="94">
        <v>189</v>
      </c>
      <c r="L120" s="51">
        <f>'Приложение 2'!C121</f>
        <v>208782</v>
      </c>
      <c r="M120" s="51">
        <v>0</v>
      </c>
      <c r="N120" s="51">
        <v>208782</v>
      </c>
      <c r="O120" s="51">
        <v>0</v>
      </c>
      <c r="P120" s="51">
        <v>0</v>
      </c>
      <c r="Q120" s="51">
        <v>0</v>
      </c>
      <c r="R120" s="51">
        <f t="shared" si="21"/>
        <v>58.415265381494642</v>
      </c>
      <c r="S120" s="51">
        <v>680.42</v>
      </c>
      <c r="T120" s="336">
        <v>43100</v>
      </c>
    </row>
    <row r="121" spans="1:22" x14ac:dyDescent="0.25">
      <c r="A121" s="58" t="s">
        <v>750</v>
      </c>
      <c r="B121" s="47" t="s">
        <v>762</v>
      </c>
      <c r="C121" s="93">
        <v>1971</v>
      </c>
      <c r="D121" s="93">
        <v>1971</v>
      </c>
      <c r="E121" s="335" t="s">
        <v>314</v>
      </c>
      <c r="F121" s="93">
        <v>3</v>
      </c>
      <c r="G121" s="93">
        <v>2</v>
      </c>
      <c r="H121" s="51">
        <v>1739.4</v>
      </c>
      <c r="I121" s="51">
        <v>1115.9000000000001</v>
      </c>
      <c r="J121" s="51">
        <v>1115.9000000000001</v>
      </c>
      <c r="K121" s="94">
        <v>80</v>
      </c>
      <c r="L121" s="51">
        <f>'Приложение 2'!C122</f>
        <v>381433</v>
      </c>
      <c r="M121" s="51">
        <v>0</v>
      </c>
      <c r="N121" s="51">
        <v>107983.4</v>
      </c>
      <c r="O121" s="51">
        <v>0</v>
      </c>
      <c r="P121" s="51">
        <v>273449.59999999998</v>
      </c>
      <c r="Q121" s="51">
        <v>0</v>
      </c>
      <c r="R121" s="51">
        <f t="shared" si="21"/>
        <v>341.81647100994712</v>
      </c>
      <c r="S121" s="51">
        <v>853.07</v>
      </c>
      <c r="T121" s="336">
        <v>43100</v>
      </c>
    </row>
    <row r="122" spans="1:22" x14ac:dyDescent="0.25">
      <c r="A122" s="58" t="s">
        <v>751</v>
      </c>
      <c r="B122" s="47" t="s">
        <v>763</v>
      </c>
      <c r="C122" s="93">
        <v>1973</v>
      </c>
      <c r="D122" s="93">
        <v>1973</v>
      </c>
      <c r="E122" s="335" t="s">
        <v>314</v>
      </c>
      <c r="F122" s="93">
        <v>3</v>
      </c>
      <c r="G122" s="93">
        <v>2</v>
      </c>
      <c r="H122" s="51">
        <v>1737.1</v>
      </c>
      <c r="I122" s="51">
        <v>1116.3</v>
      </c>
      <c r="J122" s="51">
        <v>1116.3</v>
      </c>
      <c r="K122" s="94">
        <v>74</v>
      </c>
      <c r="L122" s="51">
        <f>'Приложение 2'!C123</f>
        <v>223547</v>
      </c>
      <c r="M122" s="51">
        <v>0</v>
      </c>
      <c r="N122" s="51">
        <v>108022.11</v>
      </c>
      <c r="O122" s="51">
        <v>0</v>
      </c>
      <c r="P122" s="51">
        <v>115524.89</v>
      </c>
      <c r="Q122" s="51">
        <v>0</v>
      </c>
      <c r="R122" s="51">
        <f t="shared" si="21"/>
        <v>200.25709934605393</v>
      </c>
      <c r="S122" s="51">
        <v>1725.23</v>
      </c>
      <c r="T122" s="336">
        <v>43100</v>
      </c>
    </row>
    <row r="123" spans="1:22" x14ac:dyDescent="0.25">
      <c r="A123" s="58" t="s">
        <v>752</v>
      </c>
      <c r="B123" s="47" t="s">
        <v>764</v>
      </c>
      <c r="C123" s="93">
        <v>1974</v>
      </c>
      <c r="D123" s="93">
        <v>1974</v>
      </c>
      <c r="E123" s="335" t="s">
        <v>314</v>
      </c>
      <c r="F123" s="93">
        <v>3</v>
      </c>
      <c r="G123" s="93">
        <v>2</v>
      </c>
      <c r="H123" s="51">
        <v>1727.3</v>
      </c>
      <c r="I123" s="51">
        <v>1107.5</v>
      </c>
      <c r="J123" s="51">
        <v>1107.5</v>
      </c>
      <c r="K123" s="94">
        <v>76</v>
      </c>
      <c r="L123" s="51">
        <f>'Приложение 2'!C124</f>
        <v>290876</v>
      </c>
      <c r="M123" s="51">
        <v>0</v>
      </c>
      <c r="N123" s="51">
        <v>107102.82</v>
      </c>
      <c r="O123" s="51">
        <v>0</v>
      </c>
      <c r="P123" s="51">
        <v>183773.18</v>
      </c>
      <c r="Q123" s="51">
        <v>0</v>
      </c>
      <c r="R123" s="51">
        <f t="shared" si="21"/>
        <v>262.64198645598196</v>
      </c>
      <c r="S123" s="51">
        <v>2247.5</v>
      </c>
      <c r="T123" s="336">
        <v>43100</v>
      </c>
    </row>
    <row r="124" spans="1:22" x14ac:dyDescent="0.25">
      <c r="A124" s="58" t="s">
        <v>753</v>
      </c>
      <c r="B124" s="47" t="s">
        <v>765</v>
      </c>
      <c r="C124" s="93">
        <v>1974</v>
      </c>
      <c r="D124" s="93">
        <v>1974</v>
      </c>
      <c r="E124" s="335" t="s">
        <v>314</v>
      </c>
      <c r="F124" s="93">
        <v>3</v>
      </c>
      <c r="G124" s="93">
        <v>2</v>
      </c>
      <c r="H124" s="51">
        <v>1743.8</v>
      </c>
      <c r="I124" s="51">
        <v>1115</v>
      </c>
      <c r="J124" s="51">
        <v>1115</v>
      </c>
      <c r="K124" s="94">
        <v>80</v>
      </c>
      <c r="L124" s="51">
        <f>'Приложение 2'!C125</f>
        <v>291173</v>
      </c>
      <c r="M124" s="51">
        <v>0</v>
      </c>
      <c r="N124" s="51">
        <v>107896.32000000001</v>
      </c>
      <c r="O124" s="51">
        <v>0</v>
      </c>
      <c r="P124" s="51">
        <v>183276.68</v>
      </c>
      <c r="Q124" s="51">
        <v>0</v>
      </c>
      <c r="R124" s="51">
        <f t="shared" si="21"/>
        <v>261.14170403587445</v>
      </c>
      <c r="S124" s="51">
        <v>2247.5</v>
      </c>
      <c r="T124" s="336">
        <v>43100</v>
      </c>
    </row>
    <row r="125" spans="1:22" x14ac:dyDescent="0.25">
      <c r="A125" s="58" t="s">
        <v>754</v>
      </c>
      <c r="B125" s="47" t="s">
        <v>396</v>
      </c>
      <c r="C125" s="93">
        <v>1970</v>
      </c>
      <c r="D125" s="93">
        <v>1970</v>
      </c>
      <c r="E125" s="335" t="s">
        <v>314</v>
      </c>
      <c r="F125" s="93">
        <v>2</v>
      </c>
      <c r="G125" s="93">
        <v>2</v>
      </c>
      <c r="H125" s="51">
        <v>693</v>
      </c>
      <c r="I125" s="51">
        <v>637.9</v>
      </c>
      <c r="J125" s="51">
        <v>637.9</v>
      </c>
      <c r="K125" s="94">
        <v>31</v>
      </c>
      <c r="L125" s="51">
        <f>'Приложение 2'!C126</f>
        <v>44221</v>
      </c>
      <c r="M125" s="51">
        <v>0</v>
      </c>
      <c r="N125" s="51">
        <v>0</v>
      </c>
      <c r="O125" s="51">
        <v>0</v>
      </c>
      <c r="P125" s="51">
        <v>44221</v>
      </c>
      <c r="Q125" s="51">
        <v>0</v>
      </c>
      <c r="R125" s="51">
        <f t="shared" si="21"/>
        <v>69.32277786486911</v>
      </c>
      <c r="S125" s="51">
        <v>719.54</v>
      </c>
      <c r="T125" s="336">
        <v>43100</v>
      </c>
    </row>
    <row r="126" spans="1:22" x14ac:dyDescent="0.25">
      <c r="A126" s="58" t="s">
        <v>755</v>
      </c>
      <c r="B126" s="47" t="s">
        <v>397</v>
      </c>
      <c r="C126" s="93">
        <v>1969</v>
      </c>
      <c r="D126" s="93">
        <v>1969</v>
      </c>
      <c r="E126" s="335" t="s">
        <v>314</v>
      </c>
      <c r="F126" s="93">
        <v>2</v>
      </c>
      <c r="G126" s="93">
        <v>2</v>
      </c>
      <c r="H126" s="51">
        <v>689.9</v>
      </c>
      <c r="I126" s="51">
        <v>637.6</v>
      </c>
      <c r="J126" s="51">
        <v>637.6</v>
      </c>
      <c r="K126" s="94">
        <v>31</v>
      </c>
      <c r="L126" s="51">
        <f>'Приложение 2'!C127</f>
        <v>88436</v>
      </c>
      <c r="M126" s="51">
        <v>0</v>
      </c>
      <c r="N126" s="51">
        <v>47163.87</v>
      </c>
      <c r="O126" s="51">
        <v>0</v>
      </c>
      <c r="P126" s="51">
        <v>41272.129999999997</v>
      </c>
      <c r="Q126" s="51">
        <v>0</v>
      </c>
      <c r="R126" s="51">
        <f t="shared" si="21"/>
        <v>138.70138017565873</v>
      </c>
      <c r="S126" s="51">
        <v>1439.46</v>
      </c>
      <c r="T126" s="336">
        <v>43100</v>
      </c>
    </row>
    <row r="127" spans="1:22" x14ac:dyDescent="0.25">
      <c r="A127" s="58" t="s">
        <v>756</v>
      </c>
      <c r="B127" s="47" t="s">
        <v>398</v>
      </c>
      <c r="C127" s="93">
        <v>1969</v>
      </c>
      <c r="D127" s="93">
        <v>1969</v>
      </c>
      <c r="E127" s="335" t="s">
        <v>314</v>
      </c>
      <c r="F127" s="93">
        <v>2</v>
      </c>
      <c r="G127" s="93">
        <v>2</v>
      </c>
      <c r="H127" s="51">
        <v>695.4</v>
      </c>
      <c r="I127" s="51">
        <v>638.1</v>
      </c>
      <c r="J127" s="51">
        <v>638.1</v>
      </c>
      <c r="K127" s="94">
        <v>31</v>
      </c>
      <c r="L127" s="51">
        <f>'Приложение 2'!C128</f>
        <v>44222</v>
      </c>
      <c r="M127" s="51">
        <v>0</v>
      </c>
      <c r="N127" s="51">
        <v>26382.39</v>
      </c>
      <c r="O127" s="51">
        <v>0</v>
      </c>
      <c r="P127" s="51">
        <v>17839.61</v>
      </c>
      <c r="Q127" s="51">
        <v>0</v>
      </c>
      <c r="R127" s="51">
        <f t="shared" si="21"/>
        <v>69.302617144648167</v>
      </c>
      <c r="S127" s="51">
        <v>719.54</v>
      </c>
      <c r="T127" s="336">
        <v>43100</v>
      </c>
    </row>
    <row r="128" spans="1:22" x14ac:dyDescent="0.25">
      <c r="A128" s="58" t="s">
        <v>757</v>
      </c>
      <c r="B128" s="47" t="s">
        <v>399</v>
      </c>
      <c r="C128" s="93">
        <v>1969</v>
      </c>
      <c r="D128" s="93">
        <v>1969</v>
      </c>
      <c r="E128" s="335" t="s">
        <v>314</v>
      </c>
      <c r="F128" s="93">
        <v>2</v>
      </c>
      <c r="G128" s="93">
        <v>2</v>
      </c>
      <c r="H128" s="51">
        <v>696.9</v>
      </c>
      <c r="I128" s="51">
        <v>643</v>
      </c>
      <c r="J128" s="51">
        <v>643</v>
      </c>
      <c r="K128" s="94">
        <v>34</v>
      </c>
      <c r="L128" s="51">
        <f>'Приложение 2'!C129</f>
        <v>44258</v>
      </c>
      <c r="M128" s="51">
        <v>0</v>
      </c>
      <c r="N128" s="51">
        <v>26403.86</v>
      </c>
      <c r="O128" s="51">
        <v>0</v>
      </c>
      <c r="P128" s="51">
        <v>17854.14</v>
      </c>
      <c r="Q128" s="51">
        <v>0</v>
      </c>
      <c r="R128" s="51">
        <f t="shared" si="21"/>
        <v>68.83048211508553</v>
      </c>
      <c r="S128" s="51">
        <v>719.54</v>
      </c>
      <c r="T128" s="336">
        <v>43100</v>
      </c>
    </row>
    <row r="129" spans="1:32" s="15" customFormat="1" x14ac:dyDescent="0.25">
      <c r="A129" s="52" t="s">
        <v>1096</v>
      </c>
      <c r="B129" s="41" t="s">
        <v>1087</v>
      </c>
      <c r="C129" s="97" t="s">
        <v>268</v>
      </c>
      <c r="D129" s="97" t="s">
        <v>268</v>
      </c>
      <c r="E129" s="97" t="s">
        <v>268</v>
      </c>
      <c r="F129" s="97" t="s">
        <v>268</v>
      </c>
      <c r="G129" s="97" t="s">
        <v>268</v>
      </c>
      <c r="H129" s="43">
        <f>SUM(H130:H138)</f>
        <v>15785.6</v>
      </c>
      <c r="I129" s="43">
        <f t="shared" ref="I129:Q129" si="22">SUM(I130:I138)</f>
        <v>15555.1</v>
      </c>
      <c r="J129" s="43">
        <f t="shared" si="22"/>
        <v>15030</v>
      </c>
      <c r="K129" s="98">
        <f t="shared" si="22"/>
        <v>731</v>
      </c>
      <c r="L129" s="43">
        <f t="shared" si="22"/>
        <v>617002</v>
      </c>
      <c r="M129" s="43">
        <f t="shared" si="22"/>
        <v>0</v>
      </c>
      <c r="N129" s="43">
        <f t="shared" si="22"/>
        <v>423222.8</v>
      </c>
      <c r="O129" s="43">
        <f t="shared" si="22"/>
        <v>0</v>
      </c>
      <c r="P129" s="43">
        <f t="shared" si="22"/>
        <v>193779.19999999998</v>
      </c>
      <c r="Q129" s="43">
        <f t="shared" si="22"/>
        <v>0</v>
      </c>
      <c r="R129" s="43" t="s">
        <v>268</v>
      </c>
      <c r="S129" s="43" t="s">
        <v>268</v>
      </c>
      <c r="T129" s="97" t="s">
        <v>268</v>
      </c>
      <c r="U129" s="10"/>
      <c r="V129" s="10"/>
    </row>
    <row r="130" spans="1:32" s="17" customFormat="1" x14ac:dyDescent="0.25">
      <c r="A130" s="58" t="s">
        <v>1097</v>
      </c>
      <c r="B130" s="47" t="s">
        <v>1088</v>
      </c>
      <c r="C130" s="93">
        <v>1983</v>
      </c>
      <c r="D130" s="93">
        <v>2007</v>
      </c>
      <c r="E130" s="335" t="s">
        <v>314</v>
      </c>
      <c r="F130" s="93">
        <v>2</v>
      </c>
      <c r="G130" s="93">
        <v>1</v>
      </c>
      <c r="H130" s="51">
        <v>364.1</v>
      </c>
      <c r="I130" s="51">
        <v>364.1</v>
      </c>
      <c r="J130" s="51">
        <v>364.1</v>
      </c>
      <c r="K130" s="93">
        <v>18</v>
      </c>
      <c r="L130" s="51">
        <f>'Приложение 2'!C131</f>
        <v>29341</v>
      </c>
      <c r="M130" s="51">
        <v>0</v>
      </c>
      <c r="N130" s="51">
        <v>17604.599999999999</v>
      </c>
      <c r="O130" s="51">
        <v>0</v>
      </c>
      <c r="P130" s="51">
        <v>11736.4</v>
      </c>
      <c r="Q130" s="51">
        <v>0</v>
      </c>
      <c r="R130" s="51">
        <f t="shared" ref="R130:R138" si="23">L130/I130</f>
        <v>80.58500411974731</v>
      </c>
      <c r="S130" s="51">
        <v>470.48</v>
      </c>
      <c r="T130" s="336">
        <v>43100</v>
      </c>
    </row>
    <row r="131" spans="1:32" x14ac:dyDescent="0.25">
      <c r="A131" s="58" t="s">
        <v>1098</v>
      </c>
      <c r="B131" s="47" t="s">
        <v>1089</v>
      </c>
      <c r="C131" s="93">
        <v>1971</v>
      </c>
      <c r="D131" s="93">
        <v>2010</v>
      </c>
      <c r="E131" s="335" t="s">
        <v>324</v>
      </c>
      <c r="F131" s="93">
        <v>4</v>
      </c>
      <c r="G131" s="93">
        <v>3</v>
      </c>
      <c r="H131" s="51">
        <v>2060.5</v>
      </c>
      <c r="I131" s="51">
        <v>2060.5</v>
      </c>
      <c r="J131" s="51">
        <v>1735.1</v>
      </c>
      <c r="K131" s="93">
        <v>84</v>
      </c>
      <c r="L131" s="51">
        <f>'Приложение 2'!C132</f>
        <v>67720</v>
      </c>
      <c r="M131" s="51">
        <v>0</v>
      </c>
      <c r="N131" s="51">
        <v>40632</v>
      </c>
      <c r="O131" s="51">
        <v>0</v>
      </c>
      <c r="P131" s="51">
        <v>27088</v>
      </c>
      <c r="Q131" s="51">
        <v>0</v>
      </c>
      <c r="R131" s="51">
        <f t="shared" si="23"/>
        <v>32.865809269594756</v>
      </c>
      <c r="S131" s="51">
        <v>238.15</v>
      </c>
      <c r="T131" s="336">
        <v>43100</v>
      </c>
    </row>
    <row r="132" spans="1:32" x14ac:dyDescent="0.25">
      <c r="A132" s="58" t="s">
        <v>1099</v>
      </c>
      <c r="B132" s="47" t="s">
        <v>1090</v>
      </c>
      <c r="C132" s="93">
        <v>1970</v>
      </c>
      <c r="D132" s="93">
        <v>2013</v>
      </c>
      <c r="E132" s="335" t="s">
        <v>324</v>
      </c>
      <c r="F132" s="93">
        <v>4</v>
      </c>
      <c r="G132" s="93">
        <v>3</v>
      </c>
      <c r="H132" s="51">
        <v>1959.1</v>
      </c>
      <c r="I132" s="51">
        <v>1959.1</v>
      </c>
      <c r="J132" s="51">
        <v>1959.1</v>
      </c>
      <c r="K132" s="93">
        <v>95</v>
      </c>
      <c r="L132" s="51">
        <f>'Приложение 2'!C133</f>
        <v>67362</v>
      </c>
      <c r="M132" s="51">
        <v>0</v>
      </c>
      <c r="N132" s="51">
        <v>40417.199999999997</v>
      </c>
      <c r="O132" s="51">
        <v>0</v>
      </c>
      <c r="P132" s="51">
        <v>26944.799999999999</v>
      </c>
      <c r="Q132" s="51">
        <v>0</v>
      </c>
      <c r="R132" s="51">
        <f t="shared" si="23"/>
        <v>34.384155989995406</v>
      </c>
      <c r="S132" s="51">
        <v>238.15</v>
      </c>
      <c r="T132" s="336">
        <v>43100</v>
      </c>
    </row>
    <row r="133" spans="1:32" x14ac:dyDescent="0.25">
      <c r="A133" s="58" t="s">
        <v>1100</v>
      </c>
      <c r="B133" s="47" t="s">
        <v>1091</v>
      </c>
      <c r="C133" s="93">
        <v>1978</v>
      </c>
      <c r="D133" s="93">
        <v>2007</v>
      </c>
      <c r="E133" s="335" t="s">
        <v>314</v>
      </c>
      <c r="F133" s="93">
        <v>3</v>
      </c>
      <c r="G133" s="93">
        <v>3</v>
      </c>
      <c r="H133" s="51">
        <v>1655.3</v>
      </c>
      <c r="I133" s="51">
        <v>1655.3</v>
      </c>
      <c r="J133" s="51">
        <v>1655.3</v>
      </c>
      <c r="K133" s="93">
        <v>81</v>
      </c>
      <c r="L133" s="51">
        <f>'Приложение 2'!C134</f>
        <v>50548</v>
      </c>
      <c r="M133" s="51">
        <v>0</v>
      </c>
      <c r="N133" s="51">
        <v>30328.799999999999</v>
      </c>
      <c r="O133" s="51">
        <v>0</v>
      </c>
      <c r="P133" s="51">
        <v>20219.2</v>
      </c>
      <c r="Q133" s="51">
        <v>0</v>
      </c>
      <c r="R133" s="51">
        <f t="shared" si="23"/>
        <v>30.537062768078293</v>
      </c>
      <c r="S133" s="51">
        <v>105.94</v>
      </c>
      <c r="T133" s="336">
        <v>43100</v>
      </c>
    </row>
    <row r="134" spans="1:32" x14ac:dyDescent="0.25">
      <c r="A134" s="58" t="s">
        <v>1101</v>
      </c>
      <c r="B134" s="47" t="s">
        <v>1092</v>
      </c>
      <c r="C134" s="93">
        <v>1987</v>
      </c>
      <c r="D134" s="93">
        <v>2007</v>
      </c>
      <c r="E134" s="335" t="s">
        <v>324</v>
      </c>
      <c r="F134" s="93">
        <v>4</v>
      </c>
      <c r="G134" s="93">
        <v>4</v>
      </c>
      <c r="H134" s="51">
        <v>2872.6</v>
      </c>
      <c r="I134" s="51">
        <v>2872.6</v>
      </c>
      <c r="J134" s="51">
        <v>2872.6</v>
      </c>
      <c r="K134" s="93">
        <v>140</v>
      </c>
      <c r="L134" s="51">
        <f>'Приложение 2'!C135</f>
        <v>70591</v>
      </c>
      <c r="M134" s="51">
        <v>0</v>
      </c>
      <c r="N134" s="51">
        <v>42354.6</v>
      </c>
      <c r="O134" s="51">
        <v>0</v>
      </c>
      <c r="P134" s="51">
        <v>28236.400000000001</v>
      </c>
      <c r="Q134" s="51">
        <v>0</v>
      </c>
      <c r="R134" s="51">
        <f t="shared" si="23"/>
        <v>24.573905173013994</v>
      </c>
      <c r="S134" s="51">
        <v>238.15</v>
      </c>
      <c r="T134" s="336">
        <v>43100</v>
      </c>
    </row>
    <row r="135" spans="1:32" x14ac:dyDescent="0.25">
      <c r="A135" s="58" t="s">
        <v>1102</v>
      </c>
      <c r="B135" s="47" t="s">
        <v>1172</v>
      </c>
      <c r="C135" s="93">
        <v>1975</v>
      </c>
      <c r="D135" s="93">
        <v>1975</v>
      </c>
      <c r="E135" s="335" t="s">
        <v>314</v>
      </c>
      <c r="F135" s="93">
        <v>3</v>
      </c>
      <c r="G135" s="93">
        <v>3</v>
      </c>
      <c r="H135" s="51">
        <v>1900.8</v>
      </c>
      <c r="I135" s="51">
        <v>1670.3</v>
      </c>
      <c r="J135" s="51">
        <v>1611.1</v>
      </c>
      <c r="K135" s="93">
        <v>78</v>
      </c>
      <c r="L135" s="51">
        <f>'Приложение 2'!C136</f>
        <v>132554</v>
      </c>
      <c r="M135" s="51">
        <v>0</v>
      </c>
      <c r="N135" s="51">
        <v>132554</v>
      </c>
      <c r="O135" s="51">
        <v>0</v>
      </c>
      <c r="P135" s="51">
        <v>0</v>
      </c>
      <c r="Q135" s="51">
        <v>0</v>
      </c>
      <c r="R135" s="51">
        <f t="shared" si="23"/>
        <v>79.359396515596003</v>
      </c>
      <c r="S135" s="51">
        <v>1231.6100000000001</v>
      </c>
      <c r="T135" s="336">
        <v>43100</v>
      </c>
    </row>
    <row r="136" spans="1:32" x14ac:dyDescent="0.25">
      <c r="A136" s="58" t="s">
        <v>1103</v>
      </c>
      <c r="B136" s="47" t="s">
        <v>1093</v>
      </c>
      <c r="C136" s="93">
        <v>1981</v>
      </c>
      <c r="D136" s="93">
        <v>2010</v>
      </c>
      <c r="E136" s="335" t="s">
        <v>324</v>
      </c>
      <c r="F136" s="93">
        <v>4</v>
      </c>
      <c r="G136" s="93">
        <v>2</v>
      </c>
      <c r="H136" s="51">
        <v>1704.1</v>
      </c>
      <c r="I136" s="51">
        <v>1704.1</v>
      </c>
      <c r="J136" s="51">
        <v>1563.6</v>
      </c>
      <c r="K136" s="93">
        <v>76</v>
      </c>
      <c r="L136" s="51">
        <f>'Приложение 2'!C137</f>
        <v>66460</v>
      </c>
      <c r="M136" s="51">
        <v>0</v>
      </c>
      <c r="N136" s="51">
        <v>39876</v>
      </c>
      <c r="O136" s="51">
        <v>0</v>
      </c>
      <c r="P136" s="51">
        <v>26584</v>
      </c>
      <c r="Q136" s="51">
        <v>0</v>
      </c>
      <c r="R136" s="51">
        <f t="shared" si="23"/>
        <v>39.000058682002233</v>
      </c>
      <c r="S136" s="51">
        <v>238.15</v>
      </c>
      <c r="T136" s="336">
        <v>43100</v>
      </c>
    </row>
    <row r="137" spans="1:32" x14ac:dyDescent="0.25">
      <c r="A137" s="58" t="s">
        <v>1104</v>
      </c>
      <c r="B137" s="47" t="s">
        <v>1094</v>
      </c>
      <c r="C137" s="93">
        <v>1983</v>
      </c>
      <c r="D137" s="93">
        <v>2010</v>
      </c>
      <c r="E137" s="335" t="s">
        <v>324</v>
      </c>
      <c r="F137" s="93">
        <v>4</v>
      </c>
      <c r="G137" s="93">
        <v>2</v>
      </c>
      <c r="H137" s="51">
        <v>1583.6</v>
      </c>
      <c r="I137" s="51">
        <v>1583.6</v>
      </c>
      <c r="J137" s="51">
        <v>1583.6</v>
      </c>
      <c r="K137" s="93">
        <v>77</v>
      </c>
      <c r="L137" s="51">
        <f>'Приложение 2'!C138</f>
        <v>66034</v>
      </c>
      <c r="M137" s="51">
        <v>0</v>
      </c>
      <c r="N137" s="51">
        <v>39620.400000000001</v>
      </c>
      <c r="O137" s="51">
        <v>0</v>
      </c>
      <c r="P137" s="51">
        <v>26413.599999999999</v>
      </c>
      <c r="Q137" s="51">
        <v>0</v>
      </c>
      <c r="R137" s="51">
        <f t="shared" si="23"/>
        <v>41.698661278100531</v>
      </c>
      <c r="S137" s="51">
        <v>238.15</v>
      </c>
      <c r="T137" s="336">
        <v>43100</v>
      </c>
    </row>
    <row r="138" spans="1:32" x14ac:dyDescent="0.25">
      <c r="A138" s="58" t="s">
        <v>1173</v>
      </c>
      <c r="B138" s="47" t="s">
        <v>1095</v>
      </c>
      <c r="C138" s="93">
        <v>1992</v>
      </c>
      <c r="D138" s="93">
        <v>2007</v>
      </c>
      <c r="E138" s="335" t="s">
        <v>324</v>
      </c>
      <c r="F138" s="93">
        <v>4</v>
      </c>
      <c r="G138" s="93">
        <v>2</v>
      </c>
      <c r="H138" s="51">
        <v>1685.5</v>
      </c>
      <c r="I138" s="51">
        <v>1685.5</v>
      </c>
      <c r="J138" s="51">
        <v>1685.5</v>
      </c>
      <c r="K138" s="93">
        <v>82</v>
      </c>
      <c r="L138" s="51">
        <f>'Приложение 2'!C139</f>
        <v>66392</v>
      </c>
      <c r="M138" s="51">
        <v>0</v>
      </c>
      <c r="N138" s="51">
        <v>39835.199999999997</v>
      </c>
      <c r="O138" s="51">
        <v>0</v>
      </c>
      <c r="P138" s="51">
        <v>26556.799999999999</v>
      </c>
      <c r="Q138" s="51">
        <v>0</v>
      </c>
      <c r="R138" s="51">
        <f t="shared" si="23"/>
        <v>39.390091960842483</v>
      </c>
      <c r="S138" s="51">
        <v>238.15</v>
      </c>
      <c r="T138" s="336">
        <v>43100</v>
      </c>
    </row>
    <row r="139" spans="1:32" x14ac:dyDescent="0.25">
      <c r="A139" s="52" t="s">
        <v>1160</v>
      </c>
      <c r="B139" s="41" t="s">
        <v>1145</v>
      </c>
      <c r="C139" s="205" t="s">
        <v>268</v>
      </c>
      <c r="D139" s="205" t="s">
        <v>268</v>
      </c>
      <c r="E139" s="205" t="s">
        <v>268</v>
      </c>
      <c r="F139" s="205" t="s">
        <v>268</v>
      </c>
      <c r="G139" s="205" t="s">
        <v>268</v>
      </c>
      <c r="H139" s="102">
        <f t="shared" ref="H139:Q139" si="24">SUM(H140:H150)</f>
        <v>16788.5</v>
      </c>
      <c r="I139" s="102">
        <f t="shared" si="24"/>
        <v>15535.1</v>
      </c>
      <c r="J139" s="102">
        <f t="shared" si="24"/>
        <v>15506</v>
      </c>
      <c r="K139" s="103">
        <f t="shared" si="24"/>
        <v>756</v>
      </c>
      <c r="L139" s="102">
        <f t="shared" si="24"/>
        <v>2814335</v>
      </c>
      <c r="M139" s="102">
        <f t="shared" si="24"/>
        <v>0</v>
      </c>
      <c r="N139" s="102">
        <f t="shared" si="24"/>
        <v>1360366.6099999999</v>
      </c>
      <c r="O139" s="102">
        <f t="shared" si="24"/>
        <v>0</v>
      </c>
      <c r="P139" s="102">
        <f t="shared" si="24"/>
        <v>1453968.3900000001</v>
      </c>
      <c r="Q139" s="102">
        <f t="shared" si="24"/>
        <v>0</v>
      </c>
      <c r="R139" s="205" t="s">
        <v>268</v>
      </c>
      <c r="S139" s="205" t="s">
        <v>268</v>
      </c>
      <c r="T139" s="205" t="s">
        <v>268</v>
      </c>
      <c r="AF139" s="4"/>
    </row>
    <row r="140" spans="1:32" x14ac:dyDescent="0.25">
      <c r="A140" s="58" t="s">
        <v>1161</v>
      </c>
      <c r="B140" s="50" t="s">
        <v>1146</v>
      </c>
      <c r="C140" s="337">
        <v>1968</v>
      </c>
      <c r="D140" s="337">
        <v>1968</v>
      </c>
      <c r="E140" s="95" t="s">
        <v>314</v>
      </c>
      <c r="F140" s="339">
        <v>2</v>
      </c>
      <c r="G140" s="339">
        <v>2</v>
      </c>
      <c r="H140" s="348">
        <v>674</v>
      </c>
      <c r="I140" s="56">
        <v>620.20000000000005</v>
      </c>
      <c r="J140" s="56">
        <v>591.1</v>
      </c>
      <c r="K140" s="339">
        <v>29</v>
      </c>
      <c r="L140" s="56">
        <f>'Приложение 2'!C141</f>
        <v>174964</v>
      </c>
      <c r="M140" s="56">
        <v>0</v>
      </c>
      <c r="N140" s="56">
        <v>86769.84</v>
      </c>
      <c r="O140" s="56">
        <v>0</v>
      </c>
      <c r="P140" s="56">
        <v>88194.16</v>
      </c>
      <c r="Q140" s="56">
        <v>0</v>
      </c>
      <c r="R140" s="51">
        <f t="shared" ref="R140:R150" si="25">L140/I140</f>
        <v>282.10899709771041</v>
      </c>
      <c r="S140" s="56">
        <v>2668.45</v>
      </c>
      <c r="T140" s="340">
        <v>43100</v>
      </c>
    </row>
    <row r="141" spans="1:32" x14ac:dyDescent="0.25">
      <c r="A141" s="58" t="s">
        <v>1162</v>
      </c>
      <c r="B141" s="50" t="s">
        <v>1148</v>
      </c>
      <c r="C141" s="337">
        <v>1968</v>
      </c>
      <c r="D141" s="337">
        <v>1968</v>
      </c>
      <c r="E141" s="95" t="s">
        <v>314</v>
      </c>
      <c r="F141" s="339">
        <v>2</v>
      </c>
      <c r="G141" s="339">
        <v>2</v>
      </c>
      <c r="H141" s="348">
        <v>681.4</v>
      </c>
      <c r="I141" s="56">
        <v>609.5</v>
      </c>
      <c r="J141" s="56">
        <v>609.5</v>
      </c>
      <c r="K141" s="339">
        <v>30</v>
      </c>
      <c r="L141" s="56">
        <f>'Приложение 2'!C142</f>
        <v>203929</v>
      </c>
      <c r="M141" s="56">
        <v>0</v>
      </c>
      <c r="N141" s="56">
        <v>96020.010000000009</v>
      </c>
      <c r="O141" s="56">
        <v>0</v>
      </c>
      <c r="P141" s="56">
        <v>107908.99</v>
      </c>
      <c r="Q141" s="56">
        <v>0</v>
      </c>
      <c r="R141" s="51">
        <f t="shared" si="25"/>
        <v>334.58408531583262</v>
      </c>
      <c r="S141" s="56">
        <v>3116.44</v>
      </c>
      <c r="T141" s="340">
        <v>43100</v>
      </c>
    </row>
    <row r="142" spans="1:32" x14ac:dyDescent="0.25">
      <c r="A142" s="58" t="s">
        <v>1163</v>
      </c>
      <c r="B142" s="50" t="s">
        <v>1149</v>
      </c>
      <c r="C142" s="337">
        <v>1971</v>
      </c>
      <c r="D142" s="337">
        <v>1971</v>
      </c>
      <c r="E142" s="95" t="s">
        <v>314</v>
      </c>
      <c r="F142" s="339">
        <v>2</v>
      </c>
      <c r="G142" s="339">
        <v>2</v>
      </c>
      <c r="H142" s="348">
        <v>708.9</v>
      </c>
      <c r="I142" s="56">
        <v>636.79999999999995</v>
      </c>
      <c r="J142" s="56">
        <v>636.79999999999995</v>
      </c>
      <c r="K142" s="339">
        <v>31</v>
      </c>
      <c r="L142" s="56">
        <f>'Приложение 2'!C143</f>
        <v>207807</v>
      </c>
      <c r="M142" s="56">
        <v>0</v>
      </c>
      <c r="N142" s="56">
        <v>114348.9</v>
      </c>
      <c r="O142" s="56">
        <v>0</v>
      </c>
      <c r="P142" s="56">
        <v>93458.1</v>
      </c>
      <c r="Q142" s="56">
        <v>0</v>
      </c>
      <c r="R142" s="51">
        <f t="shared" si="25"/>
        <v>326.3300879396985</v>
      </c>
      <c r="S142" s="56">
        <v>3116.44</v>
      </c>
      <c r="T142" s="340">
        <v>43100</v>
      </c>
    </row>
    <row r="143" spans="1:32" x14ac:dyDescent="0.25">
      <c r="A143" s="58" t="s">
        <v>1164</v>
      </c>
      <c r="B143" s="50" t="s">
        <v>1150</v>
      </c>
      <c r="C143" s="337">
        <v>1969</v>
      </c>
      <c r="D143" s="337">
        <v>1969</v>
      </c>
      <c r="E143" s="95" t="s">
        <v>324</v>
      </c>
      <c r="F143" s="339">
        <v>2</v>
      </c>
      <c r="G143" s="339">
        <v>2</v>
      </c>
      <c r="H143" s="348">
        <v>714.8</v>
      </c>
      <c r="I143" s="56">
        <v>642.20000000000005</v>
      </c>
      <c r="J143" s="56">
        <v>642.20000000000005</v>
      </c>
      <c r="K143" s="339">
        <v>31</v>
      </c>
      <c r="L143" s="56">
        <f>'Приложение 2'!C144</f>
        <v>208038</v>
      </c>
      <c r="M143" s="56">
        <v>0</v>
      </c>
      <c r="N143" s="56">
        <v>97954.74</v>
      </c>
      <c r="O143" s="56">
        <v>0</v>
      </c>
      <c r="P143" s="56">
        <v>110083.26</v>
      </c>
      <c r="Q143" s="56">
        <v>0</v>
      </c>
      <c r="R143" s="51">
        <f t="shared" si="25"/>
        <v>323.94581127374647</v>
      </c>
      <c r="S143" s="56">
        <v>3116.44</v>
      </c>
      <c r="T143" s="340">
        <v>43100</v>
      </c>
    </row>
    <row r="144" spans="1:32" x14ac:dyDescent="0.25">
      <c r="A144" s="58" t="s">
        <v>1165</v>
      </c>
      <c r="B144" s="50" t="s">
        <v>1151</v>
      </c>
      <c r="C144" s="337">
        <v>1982</v>
      </c>
      <c r="D144" s="337">
        <v>1982</v>
      </c>
      <c r="E144" s="95" t="s">
        <v>272</v>
      </c>
      <c r="F144" s="349">
        <v>2</v>
      </c>
      <c r="G144" s="349">
        <v>2</v>
      </c>
      <c r="H144" s="348">
        <v>811</v>
      </c>
      <c r="I144" s="56">
        <v>730.6</v>
      </c>
      <c r="J144" s="56">
        <v>730.6</v>
      </c>
      <c r="K144" s="339">
        <v>36</v>
      </c>
      <c r="L144" s="56">
        <f>'Приложение 2'!C145</f>
        <v>272697</v>
      </c>
      <c r="M144" s="56">
        <v>0</v>
      </c>
      <c r="N144" s="56">
        <v>128399.45000000001</v>
      </c>
      <c r="O144" s="56">
        <v>0</v>
      </c>
      <c r="P144" s="56">
        <v>144297.54999999999</v>
      </c>
      <c r="Q144" s="56">
        <v>0</v>
      </c>
      <c r="R144" s="51">
        <f t="shared" si="25"/>
        <v>373.25075280591295</v>
      </c>
      <c r="S144" s="56">
        <v>4915.55</v>
      </c>
      <c r="T144" s="340">
        <v>43100</v>
      </c>
      <c r="AF144" s="220"/>
    </row>
    <row r="145" spans="1:22" x14ac:dyDescent="0.25">
      <c r="A145" s="58" t="s">
        <v>1166</v>
      </c>
      <c r="B145" s="50" t="s">
        <v>1153</v>
      </c>
      <c r="C145" s="337">
        <v>1983</v>
      </c>
      <c r="D145" s="337">
        <v>1983</v>
      </c>
      <c r="E145" s="95" t="s">
        <v>272</v>
      </c>
      <c r="F145" s="339">
        <v>2</v>
      </c>
      <c r="G145" s="339">
        <v>2</v>
      </c>
      <c r="H145" s="348">
        <v>802.9</v>
      </c>
      <c r="I145" s="56">
        <v>722.5</v>
      </c>
      <c r="J145" s="56">
        <v>722.5</v>
      </c>
      <c r="K145" s="339">
        <v>35</v>
      </c>
      <c r="L145" s="56">
        <f>'Приложение 2'!C146</f>
        <v>167236</v>
      </c>
      <c r="M145" s="56">
        <v>0</v>
      </c>
      <c r="N145" s="56">
        <v>78743.100000000006</v>
      </c>
      <c r="O145" s="56">
        <v>0</v>
      </c>
      <c r="P145" s="56">
        <v>88492.900000000009</v>
      </c>
      <c r="Q145" s="56">
        <v>0</v>
      </c>
      <c r="R145" s="51">
        <f t="shared" si="25"/>
        <v>231.46851211072664</v>
      </c>
      <c r="S145" s="56">
        <v>3019.12</v>
      </c>
      <c r="T145" s="340">
        <v>43100</v>
      </c>
    </row>
    <row r="146" spans="1:22" x14ac:dyDescent="0.25">
      <c r="A146" s="58" t="s">
        <v>1167</v>
      </c>
      <c r="B146" s="50" t="s">
        <v>1154</v>
      </c>
      <c r="C146" s="337">
        <v>1982</v>
      </c>
      <c r="D146" s="337">
        <v>1982</v>
      </c>
      <c r="E146" s="95" t="s">
        <v>272</v>
      </c>
      <c r="F146" s="339">
        <v>2</v>
      </c>
      <c r="G146" s="339">
        <v>2</v>
      </c>
      <c r="H146" s="348">
        <v>817.7</v>
      </c>
      <c r="I146" s="56">
        <v>737.3</v>
      </c>
      <c r="J146" s="56">
        <v>737.3</v>
      </c>
      <c r="K146" s="339">
        <v>36</v>
      </c>
      <c r="L146" s="56">
        <f>'Приложение 2'!C147</f>
        <v>273033</v>
      </c>
      <c r="M146" s="56">
        <v>0</v>
      </c>
      <c r="N146" s="56">
        <v>128557.65000000001</v>
      </c>
      <c r="O146" s="56">
        <v>0</v>
      </c>
      <c r="P146" s="56">
        <v>144475.35</v>
      </c>
      <c r="Q146" s="56">
        <v>0</v>
      </c>
      <c r="R146" s="51">
        <f t="shared" si="25"/>
        <v>370.31466160314665</v>
      </c>
      <c r="S146" s="56">
        <v>4915.55</v>
      </c>
      <c r="T146" s="340">
        <v>43100</v>
      </c>
    </row>
    <row r="147" spans="1:22" x14ac:dyDescent="0.25">
      <c r="A147" s="58" t="s">
        <v>1168</v>
      </c>
      <c r="B147" s="50" t="s">
        <v>1155</v>
      </c>
      <c r="C147" s="337">
        <v>1983</v>
      </c>
      <c r="D147" s="337">
        <v>1983</v>
      </c>
      <c r="E147" s="95" t="s">
        <v>272</v>
      </c>
      <c r="F147" s="339">
        <v>2</v>
      </c>
      <c r="G147" s="339">
        <v>2</v>
      </c>
      <c r="H147" s="348">
        <v>822.6</v>
      </c>
      <c r="I147" s="56">
        <v>742.2</v>
      </c>
      <c r="J147" s="56">
        <v>742.2</v>
      </c>
      <c r="K147" s="339">
        <v>36</v>
      </c>
      <c r="L147" s="56">
        <f>'Приложение 2'!C148</f>
        <v>122068</v>
      </c>
      <c r="M147" s="56">
        <v>0</v>
      </c>
      <c r="N147" s="56">
        <v>71821.209999999992</v>
      </c>
      <c r="O147" s="56">
        <v>0</v>
      </c>
      <c r="P147" s="56">
        <v>50246.79</v>
      </c>
      <c r="Q147" s="56">
        <v>0</v>
      </c>
      <c r="R147" s="51">
        <f t="shared" si="25"/>
        <v>164.46779843707895</v>
      </c>
      <c r="S147" s="56">
        <v>2195.7800000000002</v>
      </c>
      <c r="T147" s="340">
        <v>43100</v>
      </c>
    </row>
    <row r="148" spans="1:22" x14ac:dyDescent="0.25">
      <c r="A148" s="58" t="s">
        <v>1169</v>
      </c>
      <c r="B148" s="50" t="s">
        <v>1156</v>
      </c>
      <c r="C148" s="337">
        <v>1986</v>
      </c>
      <c r="D148" s="337">
        <v>1986</v>
      </c>
      <c r="E148" s="95" t="s">
        <v>314</v>
      </c>
      <c r="F148" s="339">
        <v>5</v>
      </c>
      <c r="G148" s="339">
        <v>3</v>
      </c>
      <c r="H148" s="348">
        <v>4496</v>
      </c>
      <c r="I148" s="56">
        <v>4282.1000000000004</v>
      </c>
      <c r="J148" s="56">
        <v>4282.1000000000004</v>
      </c>
      <c r="K148" s="339">
        <v>209</v>
      </c>
      <c r="L148" s="56">
        <f>'Приложение 2'!C149</f>
        <v>372875</v>
      </c>
      <c r="M148" s="56">
        <v>0</v>
      </c>
      <c r="N148" s="56">
        <v>175568.27</v>
      </c>
      <c r="O148" s="56">
        <v>0</v>
      </c>
      <c r="P148" s="56">
        <v>197306.73</v>
      </c>
      <c r="Q148" s="56">
        <v>0</v>
      </c>
      <c r="R148" s="51">
        <f t="shared" si="25"/>
        <v>87.077602111113706</v>
      </c>
      <c r="S148" s="56">
        <v>273.08</v>
      </c>
      <c r="T148" s="340">
        <v>43100</v>
      </c>
    </row>
    <row r="149" spans="1:22" x14ac:dyDescent="0.25">
      <c r="A149" s="58" t="s">
        <v>1170</v>
      </c>
      <c r="B149" s="50" t="s">
        <v>1158</v>
      </c>
      <c r="C149" s="337">
        <v>1990</v>
      </c>
      <c r="D149" s="337">
        <v>1990</v>
      </c>
      <c r="E149" s="95" t="s">
        <v>314</v>
      </c>
      <c r="F149" s="339">
        <v>5</v>
      </c>
      <c r="G149" s="339">
        <v>3</v>
      </c>
      <c r="H149" s="348">
        <v>4450.3</v>
      </c>
      <c r="I149" s="56">
        <v>4183.6000000000004</v>
      </c>
      <c r="J149" s="56">
        <v>4183.6000000000004</v>
      </c>
      <c r="K149" s="339">
        <v>204</v>
      </c>
      <c r="L149" s="56">
        <f>'Приложение 2'!C150</f>
        <v>372875</v>
      </c>
      <c r="M149" s="56">
        <v>0</v>
      </c>
      <c r="N149" s="56">
        <v>175568.27</v>
      </c>
      <c r="O149" s="56">
        <v>0</v>
      </c>
      <c r="P149" s="56">
        <v>197306.73</v>
      </c>
      <c r="Q149" s="56">
        <v>0</v>
      </c>
      <c r="R149" s="51">
        <f t="shared" si="25"/>
        <v>89.127784683048091</v>
      </c>
      <c r="S149" s="56">
        <v>273.08</v>
      </c>
      <c r="T149" s="340">
        <v>43100</v>
      </c>
    </row>
    <row r="150" spans="1:22" x14ac:dyDescent="0.25">
      <c r="A150" s="58" t="s">
        <v>1171</v>
      </c>
      <c r="B150" s="50" t="s">
        <v>1159</v>
      </c>
      <c r="C150" s="337">
        <v>1971</v>
      </c>
      <c r="D150" s="337">
        <v>1971</v>
      </c>
      <c r="E150" s="95" t="s">
        <v>314</v>
      </c>
      <c r="F150" s="339">
        <v>3</v>
      </c>
      <c r="G150" s="339">
        <v>3</v>
      </c>
      <c r="H150" s="348">
        <v>1808.9</v>
      </c>
      <c r="I150" s="56">
        <v>1628.1</v>
      </c>
      <c r="J150" s="56">
        <v>1628.1</v>
      </c>
      <c r="K150" s="339">
        <v>79</v>
      </c>
      <c r="L150" s="56">
        <f>'Приложение 2'!C151</f>
        <v>438813</v>
      </c>
      <c r="M150" s="56">
        <v>0</v>
      </c>
      <c r="N150" s="56">
        <v>206615.17</v>
      </c>
      <c r="O150" s="56">
        <v>0</v>
      </c>
      <c r="P150" s="56">
        <v>232197.83000000002</v>
      </c>
      <c r="Q150" s="56">
        <v>0</v>
      </c>
      <c r="R150" s="51">
        <f t="shared" si="25"/>
        <v>269.52459922609177</v>
      </c>
      <c r="S150" s="56">
        <v>903.53</v>
      </c>
      <c r="T150" s="340">
        <v>43100</v>
      </c>
    </row>
    <row r="151" spans="1:22" x14ac:dyDescent="0.25">
      <c r="A151" s="99" t="s">
        <v>404</v>
      </c>
      <c r="B151" s="41" t="s">
        <v>405</v>
      </c>
      <c r="C151" s="97" t="s">
        <v>268</v>
      </c>
      <c r="D151" s="97" t="s">
        <v>268</v>
      </c>
      <c r="E151" s="97" t="s">
        <v>268</v>
      </c>
      <c r="F151" s="97" t="s">
        <v>268</v>
      </c>
      <c r="G151" s="97" t="s">
        <v>268</v>
      </c>
      <c r="H151" s="43">
        <f>H152+H168+H172+H177</f>
        <v>11612.5</v>
      </c>
      <c r="I151" s="43">
        <f t="shared" ref="I151:Q151" si="26">I152+I168+I172+I177</f>
        <v>10125.599999999999</v>
      </c>
      <c r="J151" s="43">
        <f t="shared" si="26"/>
        <v>8460.3999999999978</v>
      </c>
      <c r="K151" s="98">
        <f t="shared" si="26"/>
        <v>449</v>
      </c>
      <c r="L151" s="43">
        <f>L152+L168+L172+L177</f>
        <v>2285122</v>
      </c>
      <c r="M151" s="43">
        <f t="shared" si="26"/>
        <v>0</v>
      </c>
      <c r="N151" s="43">
        <f>N152+N168+N172+N177</f>
        <v>1233224.96</v>
      </c>
      <c r="O151" s="43">
        <f t="shared" si="26"/>
        <v>0</v>
      </c>
      <c r="P151" s="43">
        <f>P152+P168+P172+P177</f>
        <v>1051897.04</v>
      </c>
      <c r="Q151" s="43">
        <f t="shared" si="26"/>
        <v>0</v>
      </c>
      <c r="R151" s="43" t="s">
        <v>268</v>
      </c>
      <c r="S151" s="43" t="s">
        <v>268</v>
      </c>
      <c r="T151" s="43" t="s">
        <v>268</v>
      </c>
    </row>
    <row r="152" spans="1:22" s="15" customFormat="1" ht="15" customHeight="1" x14ac:dyDescent="0.25">
      <c r="A152" s="52" t="s">
        <v>406</v>
      </c>
      <c r="B152" s="41" t="s">
        <v>407</v>
      </c>
      <c r="C152" s="97" t="s">
        <v>268</v>
      </c>
      <c r="D152" s="97" t="s">
        <v>268</v>
      </c>
      <c r="E152" s="97" t="s">
        <v>268</v>
      </c>
      <c r="F152" s="97" t="s">
        <v>268</v>
      </c>
      <c r="G152" s="97" t="s">
        <v>268</v>
      </c>
      <c r="H152" s="43">
        <f>SUM(H153:H167)</f>
        <v>7643.9999999999991</v>
      </c>
      <c r="I152" s="43">
        <f t="shared" ref="I152:Q152" si="27">SUM(I153:I167)</f>
        <v>7027.3999999999987</v>
      </c>
      <c r="J152" s="43">
        <f t="shared" si="27"/>
        <v>7027.3999999999987</v>
      </c>
      <c r="K152" s="98">
        <f t="shared" si="27"/>
        <v>326</v>
      </c>
      <c r="L152" s="43">
        <f t="shared" si="27"/>
        <v>1526590</v>
      </c>
      <c r="M152" s="43">
        <f t="shared" si="27"/>
        <v>0</v>
      </c>
      <c r="N152" s="43">
        <f t="shared" si="27"/>
        <v>987097.82000000007</v>
      </c>
      <c r="O152" s="43">
        <f t="shared" si="27"/>
        <v>0</v>
      </c>
      <c r="P152" s="43">
        <f t="shared" si="27"/>
        <v>539492.18000000005</v>
      </c>
      <c r="Q152" s="43">
        <f t="shared" si="27"/>
        <v>0</v>
      </c>
      <c r="R152" s="97" t="s">
        <v>268</v>
      </c>
      <c r="S152" s="97" t="s">
        <v>268</v>
      </c>
      <c r="T152" s="97" t="s">
        <v>268</v>
      </c>
      <c r="U152" s="10"/>
      <c r="V152" s="10"/>
    </row>
    <row r="153" spans="1:22" x14ac:dyDescent="0.25">
      <c r="A153" s="58" t="s">
        <v>410</v>
      </c>
      <c r="B153" s="50" t="s">
        <v>780</v>
      </c>
      <c r="C153" s="93">
        <v>1970</v>
      </c>
      <c r="D153" s="93">
        <v>1970</v>
      </c>
      <c r="E153" s="335" t="s">
        <v>272</v>
      </c>
      <c r="F153" s="93">
        <v>2</v>
      </c>
      <c r="G153" s="93">
        <v>2</v>
      </c>
      <c r="H153" s="51">
        <v>563.20000000000005</v>
      </c>
      <c r="I153" s="51">
        <v>516.20000000000005</v>
      </c>
      <c r="J153" s="51">
        <v>516.20000000000005</v>
      </c>
      <c r="K153" s="94">
        <v>25</v>
      </c>
      <c r="L153" s="51">
        <f>'Приложение 2'!C154</f>
        <v>132171</v>
      </c>
      <c r="M153" s="51">
        <v>0</v>
      </c>
      <c r="N153" s="51">
        <v>85287.290000000008</v>
      </c>
      <c r="O153" s="51">
        <v>0</v>
      </c>
      <c r="P153" s="51">
        <v>46883.71</v>
      </c>
      <c r="Q153" s="51">
        <v>0</v>
      </c>
      <c r="R153" s="51">
        <f t="shared" ref="R153:R167" si="28">L153/I153</f>
        <v>256.04610616040293</v>
      </c>
      <c r="S153" s="51">
        <f>1097.89+576.34+1344.76</f>
        <v>3018.99</v>
      </c>
      <c r="T153" s="336">
        <v>43100</v>
      </c>
    </row>
    <row r="154" spans="1:22" x14ac:dyDescent="0.25">
      <c r="A154" s="58" t="s">
        <v>411</v>
      </c>
      <c r="B154" s="50" t="s">
        <v>781</v>
      </c>
      <c r="C154" s="93">
        <v>1970</v>
      </c>
      <c r="D154" s="93">
        <v>1970</v>
      </c>
      <c r="E154" s="335" t="s">
        <v>272</v>
      </c>
      <c r="F154" s="93">
        <v>2</v>
      </c>
      <c r="G154" s="93">
        <v>2</v>
      </c>
      <c r="H154" s="51">
        <v>558.4</v>
      </c>
      <c r="I154" s="51">
        <v>514.4</v>
      </c>
      <c r="J154" s="51">
        <v>514.4</v>
      </c>
      <c r="K154" s="94">
        <v>25</v>
      </c>
      <c r="L154" s="51">
        <f>'Приложение 2'!C155</f>
        <v>132049</v>
      </c>
      <c r="M154" s="51">
        <v>0</v>
      </c>
      <c r="N154" s="51">
        <v>85208.62</v>
      </c>
      <c r="O154" s="51">
        <v>0</v>
      </c>
      <c r="P154" s="51">
        <v>46840.38</v>
      </c>
      <c r="Q154" s="51">
        <v>0</v>
      </c>
      <c r="R154" s="51">
        <f t="shared" si="28"/>
        <v>256.70489891135304</v>
      </c>
      <c r="S154" s="51">
        <f t="shared" ref="S154:S161" si="29">1097.89+576.34+1344.76</f>
        <v>3018.99</v>
      </c>
      <c r="T154" s="336">
        <v>43100</v>
      </c>
    </row>
    <row r="155" spans="1:22" x14ac:dyDescent="0.25">
      <c r="A155" s="58" t="s">
        <v>767</v>
      </c>
      <c r="B155" s="50" t="s">
        <v>782</v>
      </c>
      <c r="C155" s="93">
        <v>1970</v>
      </c>
      <c r="D155" s="93">
        <v>1970</v>
      </c>
      <c r="E155" s="335" t="s">
        <v>272</v>
      </c>
      <c r="F155" s="93">
        <v>2</v>
      </c>
      <c r="G155" s="93">
        <v>2</v>
      </c>
      <c r="H155" s="51">
        <v>569.9</v>
      </c>
      <c r="I155" s="51">
        <v>528.29999999999995</v>
      </c>
      <c r="J155" s="51">
        <v>528.29999999999995</v>
      </c>
      <c r="K155" s="94">
        <v>26</v>
      </c>
      <c r="L155" s="51">
        <f>'Приложение 2'!C156</f>
        <v>132342</v>
      </c>
      <c r="M155" s="51">
        <v>0</v>
      </c>
      <c r="N155" s="51">
        <v>85397.64</v>
      </c>
      <c r="O155" s="51">
        <v>0</v>
      </c>
      <c r="P155" s="51">
        <v>46944.36</v>
      </c>
      <c r="Q155" s="51">
        <v>0</v>
      </c>
      <c r="R155" s="51">
        <f t="shared" si="28"/>
        <v>250.50539466212382</v>
      </c>
      <c r="S155" s="51">
        <f t="shared" si="29"/>
        <v>3018.99</v>
      </c>
      <c r="T155" s="336">
        <v>43100</v>
      </c>
    </row>
    <row r="156" spans="1:22" x14ac:dyDescent="0.25">
      <c r="A156" s="58" t="s">
        <v>768</v>
      </c>
      <c r="B156" s="50" t="s">
        <v>783</v>
      </c>
      <c r="C156" s="93">
        <v>1970</v>
      </c>
      <c r="D156" s="93">
        <v>1970</v>
      </c>
      <c r="E156" s="335" t="s">
        <v>272</v>
      </c>
      <c r="F156" s="93">
        <v>2</v>
      </c>
      <c r="G156" s="93">
        <v>2</v>
      </c>
      <c r="H156" s="51">
        <v>567</v>
      </c>
      <c r="I156" s="51">
        <v>529.4</v>
      </c>
      <c r="J156" s="51">
        <v>529.4</v>
      </c>
      <c r="K156" s="94">
        <v>26</v>
      </c>
      <c r="L156" s="51">
        <f>'Приложение 2'!C157</f>
        <v>132268</v>
      </c>
      <c r="M156" s="51">
        <v>0</v>
      </c>
      <c r="N156" s="51">
        <v>85349.82</v>
      </c>
      <c r="O156" s="51">
        <v>0</v>
      </c>
      <c r="P156" s="51">
        <v>46918.18</v>
      </c>
      <c r="Q156" s="51">
        <v>0</v>
      </c>
      <c r="R156" s="51">
        <f t="shared" si="28"/>
        <v>249.84510766905933</v>
      </c>
      <c r="S156" s="51">
        <f t="shared" si="29"/>
        <v>3018.99</v>
      </c>
      <c r="T156" s="336">
        <v>43100</v>
      </c>
    </row>
    <row r="157" spans="1:22" x14ac:dyDescent="0.25">
      <c r="A157" s="58" t="s">
        <v>769</v>
      </c>
      <c r="B157" s="50" t="s">
        <v>784</v>
      </c>
      <c r="C157" s="93">
        <v>1975</v>
      </c>
      <c r="D157" s="93">
        <v>1975</v>
      </c>
      <c r="E157" s="335" t="s">
        <v>272</v>
      </c>
      <c r="F157" s="93">
        <v>2</v>
      </c>
      <c r="G157" s="93">
        <v>2</v>
      </c>
      <c r="H157" s="51">
        <v>553.79999999999995</v>
      </c>
      <c r="I157" s="51">
        <v>507.6</v>
      </c>
      <c r="J157" s="51">
        <v>507.6</v>
      </c>
      <c r="K157" s="94">
        <v>25</v>
      </c>
      <c r="L157" s="51">
        <f>'Приложение 2'!C158</f>
        <v>131931</v>
      </c>
      <c r="M157" s="51">
        <v>0</v>
      </c>
      <c r="N157" s="51">
        <v>85132.43</v>
      </c>
      <c r="O157" s="51">
        <v>0</v>
      </c>
      <c r="P157" s="51">
        <v>46798.57</v>
      </c>
      <c r="Q157" s="51">
        <v>0</v>
      </c>
      <c r="R157" s="51">
        <f t="shared" si="28"/>
        <v>259.91134751773046</v>
      </c>
      <c r="S157" s="51">
        <f t="shared" si="29"/>
        <v>3018.99</v>
      </c>
      <c r="T157" s="336">
        <v>43100</v>
      </c>
    </row>
    <row r="158" spans="1:22" x14ac:dyDescent="0.25">
      <c r="A158" s="58" t="s">
        <v>770</v>
      </c>
      <c r="B158" s="50" t="s">
        <v>785</v>
      </c>
      <c r="C158" s="93">
        <v>1975</v>
      </c>
      <c r="D158" s="93">
        <v>1975</v>
      </c>
      <c r="E158" s="335" t="s">
        <v>272</v>
      </c>
      <c r="F158" s="93">
        <v>2</v>
      </c>
      <c r="G158" s="93">
        <v>2</v>
      </c>
      <c r="H158" s="51">
        <v>539.70000000000005</v>
      </c>
      <c r="I158" s="51">
        <v>499.1</v>
      </c>
      <c r="J158" s="51">
        <v>499.1</v>
      </c>
      <c r="K158" s="94">
        <v>24</v>
      </c>
      <c r="L158" s="51">
        <f>'Приложение 2'!C159</f>
        <v>57859</v>
      </c>
      <c r="M158" s="51">
        <v>0</v>
      </c>
      <c r="N158" s="51">
        <v>37335.279999999999</v>
      </c>
      <c r="O158" s="51">
        <v>0</v>
      </c>
      <c r="P158" s="51">
        <v>20523.72</v>
      </c>
      <c r="Q158" s="51">
        <v>0</v>
      </c>
      <c r="R158" s="51">
        <f t="shared" si="28"/>
        <v>115.92666800240433</v>
      </c>
      <c r="S158" s="51">
        <f>1097.89+1344.76</f>
        <v>2442.65</v>
      </c>
      <c r="T158" s="336">
        <v>43100</v>
      </c>
    </row>
    <row r="159" spans="1:22" x14ac:dyDescent="0.25">
      <c r="A159" s="58" t="s">
        <v>771</v>
      </c>
      <c r="B159" s="50" t="s">
        <v>786</v>
      </c>
      <c r="C159" s="93">
        <v>1967</v>
      </c>
      <c r="D159" s="93">
        <v>1967</v>
      </c>
      <c r="E159" s="335" t="s">
        <v>272</v>
      </c>
      <c r="F159" s="93">
        <v>2</v>
      </c>
      <c r="G159" s="93">
        <v>1</v>
      </c>
      <c r="H159" s="51">
        <v>355</v>
      </c>
      <c r="I159" s="51">
        <v>329.5</v>
      </c>
      <c r="J159" s="51">
        <v>329.5</v>
      </c>
      <c r="K159" s="94">
        <v>16</v>
      </c>
      <c r="L159" s="51">
        <f>'Приложение 2'!C160</f>
        <v>126857</v>
      </c>
      <c r="M159" s="51">
        <v>0</v>
      </c>
      <c r="N159" s="51">
        <v>63271.909999999996</v>
      </c>
      <c r="O159" s="51">
        <v>0</v>
      </c>
      <c r="P159" s="51">
        <v>63585.09</v>
      </c>
      <c r="Q159" s="51">
        <v>0</v>
      </c>
      <c r="R159" s="51">
        <f t="shared" si="28"/>
        <v>384.99848254931715</v>
      </c>
      <c r="S159" s="51">
        <f t="shared" si="29"/>
        <v>3018.99</v>
      </c>
      <c r="T159" s="336">
        <v>43100</v>
      </c>
    </row>
    <row r="160" spans="1:22" x14ac:dyDescent="0.25">
      <c r="A160" s="58" t="s">
        <v>772</v>
      </c>
      <c r="B160" s="50" t="s">
        <v>787</v>
      </c>
      <c r="C160" s="93">
        <v>1969</v>
      </c>
      <c r="D160" s="93">
        <v>1969</v>
      </c>
      <c r="E160" s="335" t="s">
        <v>272</v>
      </c>
      <c r="F160" s="93">
        <v>2</v>
      </c>
      <c r="G160" s="93">
        <v>1</v>
      </c>
      <c r="H160" s="51">
        <v>363.6</v>
      </c>
      <c r="I160" s="51">
        <v>338.6</v>
      </c>
      <c r="J160" s="51">
        <v>338.6</v>
      </c>
      <c r="K160" s="94">
        <v>16</v>
      </c>
      <c r="L160" s="51">
        <f>'Приложение 2'!C161</f>
        <v>55882</v>
      </c>
      <c r="M160" s="51">
        <v>0</v>
      </c>
      <c r="N160" s="51">
        <v>36059.54</v>
      </c>
      <c r="O160" s="51">
        <v>0</v>
      </c>
      <c r="P160" s="51">
        <v>19822.46</v>
      </c>
      <c r="Q160" s="51">
        <v>0</v>
      </c>
      <c r="R160" s="51">
        <f t="shared" si="28"/>
        <v>165.03839338452451</v>
      </c>
      <c r="S160" s="51">
        <f>1097.89+1344.76</f>
        <v>2442.65</v>
      </c>
      <c r="T160" s="336">
        <v>43100</v>
      </c>
    </row>
    <row r="161" spans="1:22" x14ac:dyDescent="0.25">
      <c r="A161" s="58" t="s">
        <v>773</v>
      </c>
      <c r="B161" s="50" t="s">
        <v>788</v>
      </c>
      <c r="C161" s="93">
        <v>1969</v>
      </c>
      <c r="D161" s="93">
        <v>1969</v>
      </c>
      <c r="E161" s="335" t="s">
        <v>272</v>
      </c>
      <c r="F161" s="93">
        <v>2</v>
      </c>
      <c r="G161" s="93">
        <v>3</v>
      </c>
      <c r="H161" s="51">
        <v>586.9</v>
      </c>
      <c r="I161" s="51">
        <v>523.20000000000005</v>
      </c>
      <c r="J161" s="51">
        <v>523.20000000000005</v>
      </c>
      <c r="K161" s="94">
        <v>25</v>
      </c>
      <c r="L161" s="51">
        <f>'Приложение 2'!C162</f>
        <v>132776</v>
      </c>
      <c r="M161" s="51">
        <v>0</v>
      </c>
      <c r="N161" s="51">
        <v>85677.61</v>
      </c>
      <c r="O161" s="51">
        <v>0</v>
      </c>
      <c r="P161" s="51">
        <v>47098.39</v>
      </c>
      <c r="Q161" s="51">
        <v>0</v>
      </c>
      <c r="R161" s="51">
        <f t="shared" si="28"/>
        <v>253.77675840978591</v>
      </c>
      <c r="S161" s="51">
        <f t="shared" si="29"/>
        <v>3018.99</v>
      </c>
      <c r="T161" s="336">
        <v>43100</v>
      </c>
    </row>
    <row r="162" spans="1:22" x14ac:dyDescent="0.25">
      <c r="A162" s="58" t="s">
        <v>774</v>
      </c>
      <c r="B162" s="50" t="s">
        <v>409</v>
      </c>
      <c r="C162" s="93">
        <v>1960</v>
      </c>
      <c r="D162" s="93">
        <v>1960</v>
      </c>
      <c r="E162" s="335" t="s">
        <v>272</v>
      </c>
      <c r="F162" s="93">
        <v>2</v>
      </c>
      <c r="G162" s="93">
        <v>1</v>
      </c>
      <c r="H162" s="51">
        <v>364.9</v>
      </c>
      <c r="I162" s="51">
        <v>335.2</v>
      </c>
      <c r="J162" s="51">
        <v>335.2</v>
      </c>
      <c r="K162" s="94">
        <v>16</v>
      </c>
      <c r="L162" s="51">
        <f>'Приложение 2'!C163</f>
        <v>55897</v>
      </c>
      <c r="M162" s="51">
        <v>0</v>
      </c>
      <c r="N162" s="51">
        <v>36069.199999999997</v>
      </c>
      <c r="O162" s="51">
        <v>0</v>
      </c>
      <c r="P162" s="51">
        <v>19827.8</v>
      </c>
      <c r="Q162" s="51">
        <v>0</v>
      </c>
      <c r="R162" s="51">
        <f t="shared" si="28"/>
        <v>166.7571599045346</v>
      </c>
      <c r="S162" s="51">
        <v>1097.8900000000001</v>
      </c>
      <c r="T162" s="336">
        <v>43100</v>
      </c>
    </row>
    <row r="163" spans="1:22" x14ac:dyDescent="0.25">
      <c r="A163" s="58" t="s">
        <v>775</v>
      </c>
      <c r="B163" s="50" t="s">
        <v>408</v>
      </c>
      <c r="C163" s="93">
        <v>1975</v>
      </c>
      <c r="D163" s="93">
        <v>1975</v>
      </c>
      <c r="E163" s="335" t="s">
        <v>272</v>
      </c>
      <c r="F163" s="93">
        <v>2</v>
      </c>
      <c r="G163" s="93">
        <v>1</v>
      </c>
      <c r="H163" s="51">
        <v>370.7</v>
      </c>
      <c r="I163" s="51">
        <v>342.8</v>
      </c>
      <c r="J163" s="51">
        <v>342.8</v>
      </c>
      <c r="K163" s="94">
        <v>17</v>
      </c>
      <c r="L163" s="51">
        <f>'Приложение 2'!C164</f>
        <v>55962</v>
      </c>
      <c r="M163" s="51">
        <v>0</v>
      </c>
      <c r="N163" s="51">
        <v>36111.160000000003</v>
      </c>
      <c r="O163" s="51">
        <v>0</v>
      </c>
      <c r="P163" s="51">
        <v>19850.84</v>
      </c>
      <c r="Q163" s="51">
        <v>0</v>
      </c>
      <c r="R163" s="51">
        <f t="shared" si="28"/>
        <v>163.2497082847141</v>
      </c>
      <c r="S163" s="51">
        <v>1097.8900000000001</v>
      </c>
      <c r="T163" s="336">
        <v>43100</v>
      </c>
    </row>
    <row r="164" spans="1:22" x14ac:dyDescent="0.25">
      <c r="A164" s="58" t="s">
        <v>776</v>
      </c>
      <c r="B164" s="50" t="s">
        <v>789</v>
      </c>
      <c r="C164" s="93">
        <v>1975</v>
      </c>
      <c r="D164" s="93">
        <v>1975</v>
      </c>
      <c r="E164" s="335" t="s">
        <v>272</v>
      </c>
      <c r="F164" s="93">
        <v>2</v>
      </c>
      <c r="G164" s="93">
        <v>2</v>
      </c>
      <c r="H164" s="51">
        <v>561.9</v>
      </c>
      <c r="I164" s="51">
        <v>514.20000000000005</v>
      </c>
      <c r="J164" s="51">
        <v>514.20000000000005</v>
      </c>
      <c r="K164" s="94">
        <v>23</v>
      </c>
      <c r="L164" s="51">
        <f>'Приложение 2'!C165</f>
        <v>58108</v>
      </c>
      <c r="M164" s="51">
        <v>0</v>
      </c>
      <c r="N164" s="51">
        <v>37495.930000000008</v>
      </c>
      <c r="O164" s="51">
        <v>0</v>
      </c>
      <c r="P164" s="51">
        <v>20612.07</v>
      </c>
      <c r="Q164" s="51">
        <v>0</v>
      </c>
      <c r="R164" s="51">
        <f t="shared" si="28"/>
        <v>113.00661221314662</v>
      </c>
      <c r="S164" s="51">
        <v>1097.8900000000001</v>
      </c>
      <c r="T164" s="336">
        <v>43100</v>
      </c>
    </row>
    <row r="165" spans="1:22" x14ac:dyDescent="0.25">
      <c r="A165" s="58" t="s">
        <v>777</v>
      </c>
      <c r="B165" s="50" t="s">
        <v>790</v>
      </c>
      <c r="C165" s="93">
        <v>1974</v>
      </c>
      <c r="D165" s="93">
        <v>1974</v>
      </c>
      <c r="E165" s="335" t="s">
        <v>272</v>
      </c>
      <c r="F165" s="93">
        <v>2</v>
      </c>
      <c r="G165" s="93">
        <v>2</v>
      </c>
      <c r="H165" s="51">
        <v>560.5</v>
      </c>
      <c r="I165" s="51">
        <v>514.29999999999995</v>
      </c>
      <c r="J165" s="51">
        <v>514.29999999999995</v>
      </c>
      <c r="K165" s="94">
        <v>25</v>
      </c>
      <c r="L165" s="51">
        <f>'Приложение 2'!C166</f>
        <v>58092</v>
      </c>
      <c r="M165" s="51">
        <v>0</v>
      </c>
      <c r="N165" s="51">
        <v>58092</v>
      </c>
      <c r="O165" s="51">
        <v>0</v>
      </c>
      <c r="P165" s="51">
        <v>0</v>
      </c>
      <c r="Q165" s="51">
        <v>0</v>
      </c>
      <c r="R165" s="51">
        <f t="shared" si="28"/>
        <v>112.953529068637</v>
      </c>
      <c r="S165" s="51">
        <f>1097.89+1344.76</f>
        <v>2442.65</v>
      </c>
      <c r="T165" s="336">
        <v>43100</v>
      </c>
    </row>
    <row r="166" spans="1:22" x14ac:dyDescent="0.25">
      <c r="A166" s="58" t="s">
        <v>778</v>
      </c>
      <c r="B166" s="50" t="s">
        <v>412</v>
      </c>
      <c r="C166" s="93">
        <v>1975</v>
      </c>
      <c r="D166" s="93">
        <v>1975</v>
      </c>
      <c r="E166" s="335" t="s">
        <v>272</v>
      </c>
      <c r="F166" s="93">
        <v>2</v>
      </c>
      <c r="G166" s="93">
        <v>2</v>
      </c>
      <c r="H166" s="51">
        <v>562.6</v>
      </c>
      <c r="I166" s="51">
        <v>516.4</v>
      </c>
      <c r="J166" s="51">
        <v>516.4</v>
      </c>
      <c r="K166" s="94">
        <v>16</v>
      </c>
      <c r="L166" s="51">
        <f>'Приложение 2'!C167</f>
        <v>132156</v>
      </c>
      <c r="M166" s="51">
        <v>0</v>
      </c>
      <c r="N166" s="51">
        <v>85277.53</v>
      </c>
      <c r="O166" s="51">
        <v>0</v>
      </c>
      <c r="P166" s="51">
        <v>46878.47</v>
      </c>
      <c r="Q166" s="51">
        <v>0</v>
      </c>
      <c r="R166" s="51">
        <f t="shared" si="28"/>
        <v>255.91789310611929</v>
      </c>
      <c r="S166" s="51">
        <f>576.34+1097.89</f>
        <v>1674.23</v>
      </c>
      <c r="T166" s="336">
        <v>43100</v>
      </c>
    </row>
    <row r="167" spans="1:22" x14ac:dyDescent="0.25">
      <c r="A167" s="58" t="s">
        <v>779</v>
      </c>
      <c r="B167" s="50" t="s">
        <v>413</v>
      </c>
      <c r="C167" s="93">
        <v>1975</v>
      </c>
      <c r="D167" s="93">
        <v>1975</v>
      </c>
      <c r="E167" s="335" t="s">
        <v>272</v>
      </c>
      <c r="F167" s="93">
        <v>2</v>
      </c>
      <c r="G167" s="93">
        <v>2</v>
      </c>
      <c r="H167" s="51">
        <v>565.9</v>
      </c>
      <c r="I167" s="51">
        <v>518.20000000000005</v>
      </c>
      <c r="J167" s="51">
        <v>518.20000000000005</v>
      </c>
      <c r="K167" s="94">
        <v>21</v>
      </c>
      <c r="L167" s="51">
        <f>'Приложение 2'!C168</f>
        <v>132240</v>
      </c>
      <c r="M167" s="51">
        <v>0</v>
      </c>
      <c r="N167" s="51">
        <v>85331.86</v>
      </c>
      <c r="O167" s="51">
        <v>0</v>
      </c>
      <c r="P167" s="51">
        <v>46908.14</v>
      </c>
      <c r="Q167" s="51">
        <v>0</v>
      </c>
      <c r="R167" s="51">
        <f t="shared" si="28"/>
        <v>255.19104592821301</v>
      </c>
      <c r="S167" s="51">
        <f>576.34+1097.89</f>
        <v>1674.23</v>
      </c>
      <c r="T167" s="336">
        <v>43100</v>
      </c>
    </row>
    <row r="168" spans="1:22" s="15" customFormat="1" ht="15" customHeight="1" x14ac:dyDescent="0.25">
      <c r="A168" s="52" t="s">
        <v>416</v>
      </c>
      <c r="B168" s="41" t="s">
        <v>414</v>
      </c>
      <c r="C168" s="97" t="s">
        <v>268</v>
      </c>
      <c r="D168" s="97" t="s">
        <v>268</v>
      </c>
      <c r="E168" s="97" t="s">
        <v>268</v>
      </c>
      <c r="F168" s="97" t="s">
        <v>268</v>
      </c>
      <c r="G168" s="97" t="s">
        <v>268</v>
      </c>
      <c r="H168" s="43">
        <f>SUM(H169:H171)</f>
        <v>1929.4</v>
      </c>
      <c r="I168" s="43">
        <f t="shared" ref="I168:Q168" si="30">SUM(I169:I171)</f>
        <v>1792.4</v>
      </c>
      <c r="J168" s="43">
        <f t="shared" si="30"/>
        <v>657.4</v>
      </c>
      <c r="K168" s="98">
        <f t="shared" si="30"/>
        <v>60</v>
      </c>
      <c r="L168" s="43">
        <f t="shared" si="30"/>
        <v>149819</v>
      </c>
      <c r="M168" s="43">
        <f t="shared" si="30"/>
        <v>0</v>
      </c>
      <c r="N168" s="43">
        <f t="shared" si="30"/>
        <v>0</v>
      </c>
      <c r="O168" s="43">
        <f t="shared" si="30"/>
        <v>0</v>
      </c>
      <c r="P168" s="43">
        <f t="shared" si="30"/>
        <v>149819</v>
      </c>
      <c r="Q168" s="43">
        <f t="shared" si="30"/>
        <v>0</v>
      </c>
      <c r="R168" s="97" t="s">
        <v>268</v>
      </c>
      <c r="S168" s="97" t="s">
        <v>268</v>
      </c>
      <c r="T168" s="97" t="s">
        <v>268</v>
      </c>
      <c r="U168" s="10"/>
      <c r="V168" s="10"/>
    </row>
    <row r="169" spans="1:22" x14ac:dyDescent="0.25">
      <c r="A169" s="58" t="s">
        <v>417</v>
      </c>
      <c r="B169" s="50" t="s">
        <v>415</v>
      </c>
      <c r="C169" s="93">
        <v>1979</v>
      </c>
      <c r="D169" s="93">
        <v>1979</v>
      </c>
      <c r="E169" s="335" t="s">
        <v>272</v>
      </c>
      <c r="F169" s="93">
        <v>2</v>
      </c>
      <c r="G169" s="93">
        <v>2</v>
      </c>
      <c r="H169" s="51">
        <v>548.6</v>
      </c>
      <c r="I169" s="51">
        <v>503.2</v>
      </c>
      <c r="J169" s="51">
        <v>95.7</v>
      </c>
      <c r="K169" s="94">
        <v>17</v>
      </c>
      <c r="L169" s="51">
        <f>'Приложение 2'!C170</f>
        <v>49042</v>
      </c>
      <c r="M169" s="51">
        <v>0</v>
      </c>
      <c r="N169" s="51">
        <v>0</v>
      </c>
      <c r="O169" s="51">
        <v>0</v>
      </c>
      <c r="P169" s="51">
        <v>49042</v>
      </c>
      <c r="Q169" s="51">
        <v>0</v>
      </c>
      <c r="R169" s="51">
        <f>L169/I169</f>
        <v>97.460254372019079</v>
      </c>
      <c r="S169" s="51">
        <v>1097.8900000000001</v>
      </c>
      <c r="T169" s="336">
        <v>43100</v>
      </c>
    </row>
    <row r="170" spans="1:22" x14ac:dyDescent="0.25">
      <c r="A170" s="58" t="s">
        <v>792</v>
      </c>
      <c r="B170" s="50" t="s">
        <v>419</v>
      </c>
      <c r="C170" s="93">
        <v>1973</v>
      </c>
      <c r="D170" s="93">
        <v>1973</v>
      </c>
      <c r="E170" s="335" t="s">
        <v>272</v>
      </c>
      <c r="F170" s="93">
        <v>2</v>
      </c>
      <c r="G170" s="93">
        <v>2</v>
      </c>
      <c r="H170" s="51">
        <v>822.4</v>
      </c>
      <c r="I170" s="51">
        <v>776.2</v>
      </c>
      <c r="J170" s="51">
        <v>305</v>
      </c>
      <c r="K170" s="94">
        <v>15</v>
      </c>
      <c r="L170" s="51">
        <f>'Приложение 2'!C171</f>
        <v>51642</v>
      </c>
      <c r="M170" s="51">
        <v>0</v>
      </c>
      <c r="N170" s="51">
        <v>0</v>
      </c>
      <c r="O170" s="51">
        <v>0</v>
      </c>
      <c r="P170" s="51">
        <v>51642</v>
      </c>
      <c r="Q170" s="51">
        <v>0</v>
      </c>
      <c r="R170" s="51">
        <f>L170/I170</f>
        <v>66.531821695439319</v>
      </c>
      <c r="S170" s="51">
        <v>1097.8900000000001</v>
      </c>
      <c r="T170" s="336">
        <v>43100</v>
      </c>
    </row>
    <row r="171" spans="1:22" x14ac:dyDescent="0.25">
      <c r="A171" s="58" t="s">
        <v>793</v>
      </c>
      <c r="B171" s="50" t="s">
        <v>418</v>
      </c>
      <c r="C171" s="93">
        <v>1983</v>
      </c>
      <c r="D171" s="93">
        <v>1983</v>
      </c>
      <c r="E171" s="335" t="s">
        <v>272</v>
      </c>
      <c r="F171" s="93">
        <v>2</v>
      </c>
      <c r="G171" s="93">
        <v>2</v>
      </c>
      <c r="H171" s="51">
        <v>558.4</v>
      </c>
      <c r="I171" s="51">
        <v>513</v>
      </c>
      <c r="J171" s="51">
        <v>256.7</v>
      </c>
      <c r="K171" s="94">
        <v>28</v>
      </c>
      <c r="L171" s="51">
        <f>'Приложение 2'!C172</f>
        <v>49135</v>
      </c>
      <c r="M171" s="51">
        <v>0</v>
      </c>
      <c r="N171" s="51">
        <v>0</v>
      </c>
      <c r="O171" s="51">
        <v>0</v>
      </c>
      <c r="P171" s="51">
        <v>49135</v>
      </c>
      <c r="Q171" s="51">
        <v>0</v>
      </c>
      <c r="R171" s="51">
        <f>L171/I171</f>
        <v>95.779727095516563</v>
      </c>
      <c r="S171" s="51">
        <v>1097.8900000000001</v>
      </c>
      <c r="T171" s="336">
        <v>43100</v>
      </c>
    </row>
    <row r="172" spans="1:22" x14ac:dyDescent="0.25">
      <c r="A172" s="52" t="s">
        <v>421</v>
      </c>
      <c r="B172" s="41" t="s">
        <v>420</v>
      </c>
      <c r="C172" s="97" t="s">
        <v>268</v>
      </c>
      <c r="D172" s="97" t="s">
        <v>268</v>
      </c>
      <c r="E172" s="97" t="s">
        <v>268</v>
      </c>
      <c r="F172" s="97" t="s">
        <v>268</v>
      </c>
      <c r="G172" s="97" t="s">
        <v>268</v>
      </c>
      <c r="H172" s="43">
        <f>SUM(H173:H176)</f>
        <v>2039.1</v>
      </c>
      <c r="I172" s="43">
        <f t="shared" ref="I172:Q172" si="31">SUM(I173:I176)</f>
        <v>1305.8</v>
      </c>
      <c r="J172" s="43">
        <f t="shared" si="31"/>
        <v>775.59999999999991</v>
      </c>
      <c r="K172" s="98">
        <f t="shared" si="31"/>
        <v>63</v>
      </c>
      <c r="L172" s="43">
        <f t="shared" si="31"/>
        <v>608713</v>
      </c>
      <c r="M172" s="43">
        <f t="shared" si="31"/>
        <v>0</v>
      </c>
      <c r="N172" s="43">
        <f t="shared" si="31"/>
        <v>246127.14</v>
      </c>
      <c r="O172" s="43">
        <f t="shared" si="31"/>
        <v>0</v>
      </c>
      <c r="P172" s="43">
        <f t="shared" si="31"/>
        <v>362585.86</v>
      </c>
      <c r="Q172" s="43">
        <f t="shared" si="31"/>
        <v>0</v>
      </c>
      <c r="R172" s="43" t="s">
        <v>268</v>
      </c>
      <c r="S172" s="43" t="s">
        <v>268</v>
      </c>
      <c r="T172" s="97" t="s">
        <v>268</v>
      </c>
    </row>
    <row r="173" spans="1:22" x14ac:dyDescent="0.25">
      <c r="A173" s="58" t="s">
        <v>423</v>
      </c>
      <c r="B173" s="47" t="s">
        <v>794</v>
      </c>
      <c r="C173" s="93">
        <v>1981</v>
      </c>
      <c r="D173" s="93">
        <v>2007</v>
      </c>
      <c r="E173" s="350" t="s">
        <v>425</v>
      </c>
      <c r="F173" s="93">
        <v>2</v>
      </c>
      <c r="G173" s="93">
        <v>2</v>
      </c>
      <c r="H173" s="51">
        <v>495.3</v>
      </c>
      <c r="I173" s="51">
        <v>332.2</v>
      </c>
      <c r="J173" s="51">
        <v>332.2</v>
      </c>
      <c r="K173" s="94">
        <v>16</v>
      </c>
      <c r="L173" s="51">
        <f>'Приложение 2'!C174</f>
        <v>114720</v>
      </c>
      <c r="M173" s="51">
        <v>0</v>
      </c>
      <c r="N173" s="51">
        <v>46386</v>
      </c>
      <c r="O173" s="51">
        <v>0</v>
      </c>
      <c r="P173" s="51">
        <v>68334</v>
      </c>
      <c r="Q173" s="51">
        <v>0</v>
      </c>
      <c r="R173" s="51">
        <f>L173/I173</f>
        <v>345.33413606261291</v>
      </c>
      <c r="S173" s="51">
        <v>2195.7800000000002</v>
      </c>
      <c r="T173" s="336">
        <v>43100</v>
      </c>
    </row>
    <row r="174" spans="1:22" x14ac:dyDescent="0.25">
      <c r="A174" s="58" t="s">
        <v>795</v>
      </c>
      <c r="B174" s="47" t="s">
        <v>424</v>
      </c>
      <c r="C174" s="93">
        <v>1982</v>
      </c>
      <c r="D174" s="93">
        <v>1982</v>
      </c>
      <c r="E174" s="350" t="s">
        <v>425</v>
      </c>
      <c r="F174" s="93">
        <v>2</v>
      </c>
      <c r="G174" s="93">
        <v>2</v>
      </c>
      <c r="H174" s="51">
        <v>505.6</v>
      </c>
      <c r="I174" s="51">
        <v>332.2</v>
      </c>
      <c r="J174" s="51">
        <v>39.1</v>
      </c>
      <c r="K174" s="94">
        <v>16</v>
      </c>
      <c r="L174" s="51">
        <f>'Приложение 2'!C175</f>
        <v>156766</v>
      </c>
      <c r="M174" s="51">
        <v>0</v>
      </c>
      <c r="N174" s="51">
        <v>63386.81</v>
      </c>
      <c r="O174" s="51">
        <v>0</v>
      </c>
      <c r="P174" s="51">
        <v>93379.19</v>
      </c>
      <c r="Q174" s="51">
        <v>0</v>
      </c>
      <c r="R174" s="51">
        <f>L174/I174</f>
        <v>471.90246839253462</v>
      </c>
      <c r="S174" s="51">
        <v>2994.3199999999997</v>
      </c>
      <c r="T174" s="336">
        <v>43100</v>
      </c>
    </row>
    <row r="175" spans="1:22" x14ac:dyDescent="0.25">
      <c r="A175" s="58" t="s">
        <v>796</v>
      </c>
      <c r="B175" s="47" t="s">
        <v>426</v>
      </c>
      <c r="C175" s="93">
        <v>1983</v>
      </c>
      <c r="D175" s="93">
        <v>1983</v>
      </c>
      <c r="E175" s="350" t="s">
        <v>425</v>
      </c>
      <c r="F175" s="93">
        <v>2</v>
      </c>
      <c r="G175" s="93">
        <v>2</v>
      </c>
      <c r="H175" s="51">
        <v>502.6</v>
      </c>
      <c r="I175" s="51">
        <v>332.2</v>
      </c>
      <c r="J175" s="51">
        <v>95.1</v>
      </c>
      <c r="K175" s="94">
        <v>16</v>
      </c>
      <c r="L175" s="51">
        <f>'Приложение 2'!C176</f>
        <v>130624</v>
      </c>
      <c r="M175" s="51">
        <v>0</v>
      </c>
      <c r="N175" s="51">
        <v>52816.51</v>
      </c>
      <c r="O175" s="51">
        <v>0</v>
      </c>
      <c r="P175" s="51">
        <v>77807.490000000005</v>
      </c>
      <c r="Q175" s="51">
        <v>0</v>
      </c>
      <c r="R175" s="51">
        <f>L175/I175</f>
        <v>393.20891029500302</v>
      </c>
      <c r="S175" s="51">
        <v>1674.23</v>
      </c>
      <c r="T175" s="336">
        <v>43100</v>
      </c>
    </row>
    <row r="176" spans="1:22" x14ac:dyDescent="0.25">
      <c r="A176" s="58" t="s">
        <v>797</v>
      </c>
      <c r="B176" s="47" t="s">
        <v>422</v>
      </c>
      <c r="C176" s="351">
        <v>1972</v>
      </c>
      <c r="D176" s="351">
        <v>1972</v>
      </c>
      <c r="E176" s="350" t="s">
        <v>425</v>
      </c>
      <c r="F176" s="351">
        <v>2</v>
      </c>
      <c r="G176" s="351">
        <v>2</v>
      </c>
      <c r="H176" s="352">
        <v>535.6</v>
      </c>
      <c r="I176" s="352">
        <v>309.2</v>
      </c>
      <c r="J176" s="352">
        <v>309.2</v>
      </c>
      <c r="K176" s="353">
        <v>15</v>
      </c>
      <c r="L176" s="51">
        <f>'Приложение 2'!C177</f>
        <v>206603</v>
      </c>
      <c r="M176" s="51">
        <v>0</v>
      </c>
      <c r="N176" s="51">
        <v>83537.820000000007</v>
      </c>
      <c r="O176" s="51">
        <v>0</v>
      </c>
      <c r="P176" s="51">
        <v>123065.18</v>
      </c>
      <c r="Q176" s="51">
        <v>0</v>
      </c>
      <c r="R176" s="51">
        <f>L176/I176</f>
        <v>668.18564036222517</v>
      </c>
      <c r="S176" s="51">
        <v>4092.21</v>
      </c>
      <c r="T176" s="336">
        <v>43100</v>
      </c>
    </row>
    <row r="177" spans="1:24" s="15" customFormat="1" x14ac:dyDescent="0.25">
      <c r="A177" s="52" t="s">
        <v>1194</v>
      </c>
      <c r="B177" s="41" t="s">
        <v>1193</v>
      </c>
      <c r="C177" s="97" t="s">
        <v>268</v>
      </c>
      <c r="D177" s="97" t="s">
        <v>268</v>
      </c>
      <c r="E177" s="97" t="s">
        <v>268</v>
      </c>
      <c r="F177" s="97" t="s">
        <v>268</v>
      </c>
      <c r="G177" s="97" t="s">
        <v>268</v>
      </c>
      <c r="H177" s="43">
        <v>0</v>
      </c>
      <c r="I177" s="43">
        <v>0</v>
      </c>
      <c r="J177" s="43">
        <v>0</v>
      </c>
      <c r="K177" s="98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 t="s">
        <v>268</v>
      </c>
      <c r="S177" s="43" t="s">
        <v>268</v>
      </c>
      <c r="T177" s="97" t="s">
        <v>268</v>
      </c>
      <c r="U177" s="10"/>
      <c r="V177" s="10"/>
      <c r="X177" s="10"/>
    </row>
    <row r="178" spans="1:24" x14ac:dyDescent="0.25">
      <c r="A178" s="99" t="s">
        <v>427</v>
      </c>
      <c r="B178" s="41" t="s">
        <v>428</v>
      </c>
      <c r="C178" s="97" t="s">
        <v>268</v>
      </c>
      <c r="D178" s="97" t="s">
        <v>268</v>
      </c>
      <c r="E178" s="97" t="s">
        <v>268</v>
      </c>
      <c r="F178" s="97" t="s">
        <v>268</v>
      </c>
      <c r="G178" s="97" t="s">
        <v>268</v>
      </c>
      <c r="H178" s="43">
        <f>H179+H180</f>
        <v>18053.7</v>
      </c>
      <c r="I178" s="43">
        <f t="shared" ref="I178:Q178" si="32">I179+I180</f>
        <v>16423.400000000001</v>
      </c>
      <c r="J178" s="43">
        <f t="shared" si="32"/>
        <v>15993.400000000001</v>
      </c>
      <c r="K178" s="98">
        <f t="shared" si="32"/>
        <v>621</v>
      </c>
      <c r="L178" s="43">
        <f>L179+L180</f>
        <v>24186967.530000001</v>
      </c>
      <c r="M178" s="43">
        <f t="shared" si="32"/>
        <v>0</v>
      </c>
      <c r="N178" s="43">
        <f t="shared" si="32"/>
        <v>12812830.990000002</v>
      </c>
      <c r="O178" s="43">
        <f t="shared" si="32"/>
        <v>0</v>
      </c>
      <c r="P178" s="43">
        <f t="shared" si="32"/>
        <v>11374136.539999999</v>
      </c>
      <c r="Q178" s="43">
        <f t="shared" si="32"/>
        <v>0</v>
      </c>
      <c r="R178" s="43" t="s">
        <v>268</v>
      </c>
      <c r="S178" s="43" t="s">
        <v>268</v>
      </c>
      <c r="T178" s="43" t="s">
        <v>268</v>
      </c>
    </row>
    <row r="179" spans="1:24" x14ac:dyDescent="0.25">
      <c r="A179" s="52" t="s">
        <v>429</v>
      </c>
      <c r="B179" s="41" t="s">
        <v>430</v>
      </c>
      <c r="C179" s="97" t="s">
        <v>268</v>
      </c>
      <c r="D179" s="97" t="s">
        <v>268</v>
      </c>
      <c r="E179" s="97" t="s">
        <v>268</v>
      </c>
      <c r="F179" s="97" t="s">
        <v>268</v>
      </c>
      <c r="G179" s="97" t="s">
        <v>268</v>
      </c>
      <c r="H179" s="43">
        <v>0</v>
      </c>
      <c r="I179" s="43">
        <v>0</v>
      </c>
      <c r="J179" s="43">
        <v>0</v>
      </c>
      <c r="K179" s="98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97" t="s">
        <v>268</v>
      </c>
      <c r="S179" s="97" t="s">
        <v>268</v>
      </c>
      <c r="T179" s="97" t="s">
        <v>268</v>
      </c>
    </row>
    <row r="180" spans="1:24" s="222" customFormat="1" x14ac:dyDescent="0.25">
      <c r="A180" s="52" t="s">
        <v>431</v>
      </c>
      <c r="B180" s="221" t="s">
        <v>432</v>
      </c>
      <c r="C180" s="97" t="s">
        <v>268</v>
      </c>
      <c r="D180" s="97" t="s">
        <v>268</v>
      </c>
      <c r="E180" s="97" t="s">
        <v>268</v>
      </c>
      <c r="F180" s="97" t="s">
        <v>268</v>
      </c>
      <c r="G180" s="97" t="s">
        <v>268</v>
      </c>
      <c r="H180" s="43">
        <f>SUM(H181:H197)</f>
        <v>18053.7</v>
      </c>
      <c r="I180" s="43">
        <f t="shared" ref="I180:Q180" si="33">SUM(I181:I197)</f>
        <v>16423.400000000001</v>
      </c>
      <c r="J180" s="43">
        <f t="shared" si="33"/>
        <v>15993.400000000001</v>
      </c>
      <c r="K180" s="98">
        <f t="shared" si="33"/>
        <v>621</v>
      </c>
      <c r="L180" s="43">
        <f t="shared" si="33"/>
        <v>24186967.530000001</v>
      </c>
      <c r="M180" s="43">
        <f t="shared" si="33"/>
        <v>0</v>
      </c>
      <c r="N180" s="43">
        <f t="shared" si="33"/>
        <v>12812830.990000002</v>
      </c>
      <c r="O180" s="43">
        <f t="shared" si="33"/>
        <v>0</v>
      </c>
      <c r="P180" s="43">
        <f t="shared" si="33"/>
        <v>11374136.539999999</v>
      </c>
      <c r="Q180" s="43">
        <f t="shared" si="33"/>
        <v>0</v>
      </c>
      <c r="R180" s="43" t="s">
        <v>268</v>
      </c>
      <c r="S180" s="43" t="s">
        <v>268</v>
      </c>
      <c r="T180" s="97" t="s">
        <v>268</v>
      </c>
      <c r="U180" s="17"/>
      <c r="V180" s="17"/>
    </row>
    <row r="181" spans="1:24" s="17" customFormat="1" x14ac:dyDescent="0.25">
      <c r="A181" s="58" t="s">
        <v>441</v>
      </c>
      <c r="B181" s="50" t="s">
        <v>435</v>
      </c>
      <c r="C181" s="93">
        <v>1975</v>
      </c>
      <c r="D181" s="93">
        <v>2016</v>
      </c>
      <c r="E181" s="335" t="s">
        <v>272</v>
      </c>
      <c r="F181" s="93">
        <v>2</v>
      </c>
      <c r="G181" s="93">
        <v>2</v>
      </c>
      <c r="H181" s="223">
        <v>520.5</v>
      </c>
      <c r="I181" s="223">
        <v>479.5</v>
      </c>
      <c r="J181" s="223">
        <v>479.5</v>
      </c>
      <c r="K181" s="94">
        <v>24</v>
      </c>
      <c r="L181" s="51">
        <f>'Приложение 2'!C182</f>
        <v>120840</v>
      </c>
      <c r="M181" s="56">
        <v>0</v>
      </c>
      <c r="N181" s="51">
        <f>L181-P181</f>
        <v>69863.09</v>
      </c>
      <c r="O181" s="51">
        <v>0</v>
      </c>
      <c r="P181" s="51">
        <v>50976.91</v>
      </c>
      <c r="Q181" s="56">
        <v>0</v>
      </c>
      <c r="R181" s="51">
        <f t="shared" ref="R181:R197" si="34">L181/I181</f>
        <v>252.01251303441086</v>
      </c>
      <c r="S181" s="153">
        <v>2719.77</v>
      </c>
      <c r="T181" s="336">
        <v>43100</v>
      </c>
    </row>
    <row r="182" spans="1:24" s="17" customFormat="1" x14ac:dyDescent="0.25">
      <c r="A182" s="58" t="s">
        <v>442</v>
      </c>
      <c r="B182" s="152" t="s">
        <v>450</v>
      </c>
      <c r="C182" s="337">
        <v>1972</v>
      </c>
      <c r="D182" s="337">
        <v>2015</v>
      </c>
      <c r="E182" s="338" t="s">
        <v>272</v>
      </c>
      <c r="F182" s="337">
        <v>2</v>
      </c>
      <c r="G182" s="337">
        <v>2</v>
      </c>
      <c r="H182" s="56">
        <v>545.20000000000005</v>
      </c>
      <c r="I182" s="56">
        <v>503.2</v>
      </c>
      <c r="J182" s="56">
        <v>503.2</v>
      </c>
      <c r="K182" s="339">
        <v>20</v>
      </c>
      <c r="L182" s="51">
        <f>'Приложение 2'!C183</f>
        <v>57921</v>
      </c>
      <c r="M182" s="56">
        <v>0</v>
      </c>
      <c r="N182" s="51">
        <f t="shared" ref="N182:N196" si="35">L182-P182</f>
        <v>34126.400000000001</v>
      </c>
      <c r="O182" s="51">
        <v>0</v>
      </c>
      <c r="P182" s="51">
        <v>23794.6</v>
      </c>
      <c r="Q182" s="56">
        <v>0</v>
      </c>
      <c r="R182" s="51">
        <f t="shared" si="34"/>
        <v>115.10532591414945</v>
      </c>
      <c r="S182" s="153">
        <v>576.34</v>
      </c>
      <c r="T182" s="336">
        <v>43100</v>
      </c>
    </row>
    <row r="183" spans="1:24" s="17" customFormat="1" x14ac:dyDescent="0.25">
      <c r="A183" s="58" t="s">
        <v>443</v>
      </c>
      <c r="B183" s="50" t="s">
        <v>808</v>
      </c>
      <c r="C183" s="93">
        <v>1974</v>
      </c>
      <c r="D183" s="93">
        <v>2012</v>
      </c>
      <c r="E183" s="335" t="s">
        <v>272</v>
      </c>
      <c r="F183" s="93">
        <v>2</v>
      </c>
      <c r="G183" s="93">
        <v>2</v>
      </c>
      <c r="H183" s="223">
        <v>532.1</v>
      </c>
      <c r="I183" s="223">
        <v>492.8</v>
      </c>
      <c r="J183" s="223">
        <v>492.8</v>
      </c>
      <c r="K183" s="94">
        <v>33</v>
      </c>
      <c r="L183" s="51">
        <f>'Приложение 2'!C184</f>
        <v>2573938.7400000002</v>
      </c>
      <c r="M183" s="56">
        <v>0</v>
      </c>
      <c r="N183" s="51">
        <f t="shared" si="35"/>
        <v>1314855.8700000001</v>
      </c>
      <c r="O183" s="51">
        <v>0</v>
      </c>
      <c r="P183" s="51">
        <v>1259082.8700000001</v>
      </c>
      <c r="Q183" s="56">
        <v>0</v>
      </c>
      <c r="R183" s="51">
        <f t="shared" si="34"/>
        <v>5223.0899756493509</v>
      </c>
      <c r="S183" s="153">
        <v>14238.65</v>
      </c>
      <c r="T183" s="336">
        <v>43100</v>
      </c>
    </row>
    <row r="184" spans="1:24" s="17" customFormat="1" x14ac:dyDescent="0.25">
      <c r="A184" s="58" t="s">
        <v>444</v>
      </c>
      <c r="B184" s="50" t="s">
        <v>436</v>
      </c>
      <c r="C184" s="93">
        <v>1973</v>
      </c>
      <c r="D184" s="93">
        <v>2012</v>
      </c>
      <c r="E184" s="335" t="s">
        <v>272</v>
      </c>
      <c r="F184" s="93">
        <v>2</v>
      </c>
      <c r="G184" s="93">
        <v>2</v>
      </c>
      <c r="H184" s="223">
        <v>547.9</v>
      </c>
      <c r="I184" s="223">
        <v>507.3</v>
      </c>
      <c r="J184" s="223">
        <v>507.3</v>
      </c>
      <c r="K184" s="94">
        <v>10</v>
      </c>
      <c r="L184" s="51">
        <f>'Приложение 2'!C185</f>
        <v>120816</v>
      </c>
      <c r="M184" s="56">
        <v>0</v>
      </c>
      <c r="N184" s="51">
        <f t="shared" si="35"/>
        <v>69743.13</v>
      </c>
      <c r="O184" s="51">
        <v>0</v>
      </c>
      <c r="P184" s="51">
        <v>51072.87</v>
      </c>
      <c r="Q184" s="56">
        <v>0</v>
      </c>
      <c r="R184" s="51">
        <f t="shared" si="34"/>
        <v>238.15493790656416</v>
      </c>
      <c r="S184" s="153">
        <v>2719.77</v>
      </c>
      <c r="T184" s="336">
        <v>43100</v>
      </c>
    </row>
    <row r="185" spans="1:24" s="17" customFormat="1" x14ac:dyDescent="0.25">
      <c r="A185" s="58" t="s">
        <v>445</v>
      </c>
      <c r="B185" s="50" t="s">
        <v>807</v>
      </c>
      <c r="C185" s="93">
        <v>1985</v>
      </c>
      <c r="D185" s="93">
        <v>1985</v>
      </c>
      <c r="E185" s="335" t="s">
        <v>314</v>
      </c>
      <c r="F185" s="93">
        <v>2</v>
      </c>
      <c r="G185" s="93">
        <v>1</v>
      </c>
      <c r="H185" s="223">
        <v>513.29999999999995</v>
      </c>
      <c r="I185" s="223">
        <v>366.4</v>
      </c>
      <c r="J185" s="223">
        <v>366.4</v>
      </c>
      <c r="K185" s="94">
        <v>12</v>
      </c>
      <c r="L185" s="51">
        <f>'Приложение 2'!C186</f>
        <v>1005514.27</v>
      </c>
      <c r="M185" s="56">
        <v>0</v>
      </c>
      <c r="N185" s="51">
        <f t="shared" si="35"/>
        <v>525984.29</v>
      </c>
      <c r="O185" s="51">
        <v>0</v>
      </c>
      <c r="P185" s="51">
        <v>479529.98</v>
      </c>
      <c r="Q185" s="56">
        <v>0</v>
      </c>
      <c r="R185" s="51">
        <f t="shared" si="34"/>
        <v>2744.3075054585156</v>
      </c>
      <c r="S185" s="153">
        <v>5078.18</v>
      </c>
      <c r="T185" s="336">
        <v>43100</v>
      </c>
    </row>
    <row r="186" spans="1:24" s="17" customFormat="1" x14ac:dyDescent="0.25">
      <c r="A186" s="58" t="s">
        <v>446</v>
      </c>
      <c r="B186" s="152" t="s">
        <v>437</v>
      </c>
      <c r="C186" s="93">
        <v>1974</v>
      </c>
      <c r="D186" s="93">
        <v>1974</v>
      </c>
      <c r="E186" s="335" t="s">
        <v>314</v>
      </c>
      <c r="F186" s="93">
        <v>3</v>
      </c>
      <c r="G186" s="93">
        <v>3</v>
      </c>
      <c r="H186" s="223">
        <v>1827.2</v>
      </c>
      <c r="I186" s="223">
        <v>1660.2</v>
      </c>
      <c r="J186" s="223">
        <v>1660.2</v>
      </c>
      <c r="K186" s="94">
        <v>67</v>
      </c>
      <c r="L186" s="51">
        <f>'Приложение 2'!C187</f>
        <v>3428493.55</v>
      </c>
      <c r="M186" s="56">
        <v>0</v>
      </c>
      <c r="N186" s="51">
        <f t="shared" si="35"/>
        <v>1818104.3499999996</v>
      </c>
      <c r="O186" s="51">
        <v>0</v>
      </c>
      <c r="P186" s="51">
        <v>1610389.2000000002</v>
      </c>
      <c r="Q186" s="56">
        <v>0</v>
      </c>
      <c r="R186" s="51">
        <f t="shared" si="34"/>
        <v>2065.1087519575954</v>
      </c>
      <c r="S186" s="153">
        <v>3155.78</v>
      </c>
      <c r="T186" s="336">
        <v>43100</v>
      </c>
    </row>
    <row r="187" spans="1:24" s="17" customFormat="1" x14ac:dyDescent="0.25">
      <c r="A187" s="58" t="s">
        <v>447</v>
      </c>
      <c r="B187" s="50" t="s">
        <v>438</v>
      </c>
      <c r="C187" s="93">
        <v>1982</v>
      </c>
      <c r="D187" s="93">
        <v>2013</v>
      </c>
      <c r="E187" s="335" t="s">
        <v>272</v>
      </c>
      <c r="F187" s="93">
        <v>2</v>
      </c>
      <c r="G187" s="93">
        <v>3</v>
      </c>
      <c r="H187" s="223">
        <v>824.3</v>
      </c>
      <c r="I187" s="223">
        <v>729</v>
      </c>
      <c r="J187" s="223">
        <v>729</v>
      </c>
      <c r="K187" s="94">
        <v>17</v>
      </c>
      <c r="L187" s="51">
        <f>'Приложение 2'!C188</f>
        <v>88891</v>
      </c>
      <c r="M187" s="56">
        <v>0</v>
      </c>
      <c r="N187" s="51">
        <f t="shared" si="35"/>
        <v>51313.87</v>
      </c>
      <c r="O187" s="51">
        <v>0</v>
      </c>
      <c r="P187" s="51">
        <v>37577.129999999997</v>
      </c>
      <c r="Q187" s="56">
        <v>0</v>
      </c>
      <c r="R187" s="51">
        <f t="shared" si="34"/>
        <v>121.9355281207133</v>
      </c>
      <c r="S187" s="153">
        <v>1896.43</v>
      </c>
      <c r="T187" s="336">
        <v>43100</v>
      </c>
    </row>
    <row r="188" spans="1:24" s="17" customFormat="1" x14ac:dyDescent="0.25">
      <c r="A188" s="58" t="s">
        <v>448</v>
      </c>
      <c r="B188" s="152" t="s">
        <v>451</v>
      </c>
      <c r="C188" s="337">
        <v>1974</v>
      </c>
      <c r="D188" s="337">
        <v>2016</v>
      </c>
      <c r="E188" s="338" t="s">
        <v>272</v>
      </c>
      <c r="F188" s="337">
        <v>2</v>
      </c>
      <c r="G188" s="337">
        <v>2</v>
      </c>
      <c r="H188" s="56">
        <v>536</v>
      </c>
      <c r="I188" s="56">
        <v>495</v>
      </c>
      <c r="J188" s="56">
        <v>495</v>
      </c>
      <c r="K188" s="339">
        <v>23</v>
      </c>
      <c r="L188" s="51">
        <f>'Приложение 2'!C189</f>
        <v>57817</v>
      </c>
      <c r="M188" s="56">
        <v>0</v>
      </c>
      <c r="N188" s="51">
        <f t="shared" si="35"/>
        <v>34065.79</v>
      </c>
      <c r="O188" s="51">
        <v>0</v>
      </c>
      <c r="P188" s="51">
        <v>23751.21</v>
      </c>
      <c r="Q188" s="56">
        <v>0</v>
      </c>
      <c r="R188" s="51">
        <f t="shared" si="34"/>
        <v>116.8020202020202</v>
      </c>
      <c r="S188" s="153">
        <v>1097.8900000000001</v>
      </c>
      <c r="T188" s="336">
        <v>43100</v>
      </c>
    </row>
    <row r="189" spans="1:24" s="17" customFormat="1" x14ac:dyDescent="0.25">
      <c r="A189" s="58" t="s">
        <v>449</v>
      </c>
      <c r="B189" s="152" t="s">
        <v>452</v>
      </c>
      <c r="C189" s="337">
        <v>1970</v>
      </c>
      <c r="D189" s="337">
        <v>2016</v>
      </c>
      <c r="E189" s="338" t="s">
        <v>272</v>
      </c>
      <c r="F189" s="337">
        <v>2</v>
      </c>
      <c r="G189" s="337">
        <v>3</v>
      </c>
      <c r="H189" s="56">
        <v>589</v>
      </c>
      <c r="I189" s="56">
        <v>527.79999999999995</v>
      </c>
      <c r="J189" s="56">
        <v>527.79999999999995</v>
      </c>
      <c r="K189" s="339">
        <v>23</v>
      </c>
      <c r="L189" s="51">
        <f>'Приложение 2'!C190</f>
        <v>58412</v>
      </c>
      <c r="M189" s="56">
        <v>0</v>
      </c>
      <c r="N189" s="51">
        <f t="shared" si="35"/>
        <v>34416.199999999997</v>
      </c>
      <c r="O189" s="51">
        <v>0</v>
      </c>
      <c r="P189" s="51">
        <v>23995.8</v>
      </c>
      <c r="Q189" s="56">
        <v>0</v>
      </c>
      <c r="R189" s="51">
        <f t="shared" si="34"/>
        <v>110.6707086017431</v>
      </c>
      <c r="S189" s="153">
        <v>1097.8900000000001</v>
      </c>
      <c r="T189" s="336">
        <v>43100</v>
      </c>
    </row>
    <row r="190" spans="1:24" s="17" customFormat="1" x14ac:dyDescent="0.25">
      <c r="A190" s="58" t="s">
        <v>456</v>
      </c>
      <c r="B190" s="152" t="s">
        <v>453</v>
      </c>
      <c r="C190" s="337">
        <v>1976</v>
      </c>
      <c r="D190" s="337">
        <v>2015</v>
      </c>
      <c r="E190" s="338" t="s">
        <v>272</v>
      </c>
      <c r="F190" s="337">
        <v>2</v>
      </c>
      <c r="G190" s="337">
        <v>2</v>
      </c>
      <c r="H190" s="56">
        <v>531.29999999999995</v>
      </c>
      <c r="I190" s="56">
        <v>490</v>
      </c>
      <c r="J190" s="56">
        <v>490</v>
      </c>
      <c r="K190" s="339">
        <v>30</v>
      </c>
      <c r="L190" s="51">
        <f>'Приложение 2'!C191</f>
        <v>57764</v>
      </c>
      <c r="M190" s="56">
        <v>0</v>
      </c>
      <c r="N190" s="51">
        <f t="shared" si="35"/>
        <v>34034.729999999996</v>
      </c>
      <c r="O190" s="51">
        <v>0</v>
      </c>
      <c r="P190" s="51">
        <v>23729.27</v>
      </c>
      <c r="Q190" s="56">
        <v>0</v>
      </c>
      <c r="R190" s="51">
        <f t="shared" si="34"/>
        <v>117.88571428571429</v>
      </c>
      <c r="S190" s="153">
        <v>1097.8900000000001</v>
      </c>
      <c r="T190" s="336">
        <v>43100</v>
      </c>
    </row>
    <row r="191" spans="1:24" s="17" customFormat="1" x14ac:dyDescent="0.25">
      <c r="A191" s="58" t="s">
        <v>798</v>
      </c>
      <c r="B191" s="50" t="s">
        <v>439</v>
      </c>
      <c r="C191" s="93">
        <v>1972</v>
      </c>
      <c r="D191" s="93">
        <v>2014</v>
      </c>
      <c r="E191" s="335" t="s">
        <v>272</v>
      </c>
      <c r="F191" s="93">
        <v>2</v>
      </c>
      <c r="G191" s="93">
        <v>2</v>
      </c>
      <c r="H191" s="223">
        <v>543.4</v>
      </c>
      <c r="I191" s="223">
        <v>501.4</v>
      </c>
      <c r="J191" s="223">
        <v>501.4</v>
      </c>
      <c r="K191" s="94">
        <v>28</v>
      </c>
      <c r="L191" s="51">
        <f>'Приложение 2'!C192</f>
        <v>3057771.5</v>
      </c>
      <c r="M191" s="56">
        <v>0</v>
      </c>
      <c r="N191" s="51">
        <f t="shared" si="35"/>
        <v>1654319.98</v>
      </c>
      <c r="O191" s="51">
        <v>0</v>
      </c>
      <c r="P191" s="51">
        <v>1403451.52</v>
      </c>
      <c r="Q191" s="56">
        <v>0</v>
      </c>
      <c r="R191" s="51">
        <f t="shared" si="34"/>
        <v>6098.4672915835663</v>
      </c>
      <c r="S191" s="153">
        <v>16958.419999999998</v>
      </c>
      <c r="T191" s="336">
        <v>43100</v>
      </c>
    </row>
    <row r="192" spans="1:24" s="17" customFormat="1" x14ac:dyDescent="0.25">
      <c r="A192" s="58" t="s">
        <v>799</v>
      </c>
      <c r="B192" s="50" t="s">
        <v>804</v>
      </c>
      <c r="C192" s="93">
        <v>1979</v>
      </c>
      <c r="D192" s="93">
        <v>1979</v>
      </c>
      <c r="E192" s="335" t="s">
        <v>314</v>
      </c>
      <c r="F192" s="93">
        <v>3</v>
      </c>
      <c r="G192" s="93">
        <v>3</v>
      </c>
      <c r="H192" s="223">
        <v>1805.7</v>
      </c>
      <c r="I192" s="223">
        <v>1646.7</v>
      </c>
      <c r="J192" s="223">
        <v>1636.4</v>
      </c>
      <c r="K192" s="94">
        <v>58</v>
      </c>
      <c r="L192" s="51">
        <f>'Приложение 2'!C193</f>
        <v>5718717.9800000004</v>
      </c>
      <c r="M192" s="56">
        <v>0</v>
      </c>
      <c r="N192" s="51">
        <f t="shared" si="35"/>
        <v>2975482.7700000005</v>
      </c>
      <c r="O192" s="51">
        <v>0</v>
      </c>
      <c r="P192" s="51">
        <v>2743235.21</v>
      </c>
      <c r="Q192" s="56">
        <v>0</v>
      </c>
      <c r="R192" s="51">
        <f t="shared" si="34"/>
        <v>3472.8353555596041</v>
      </c>
      <c r="S192" s="153">
        <v>2747.16</v>
      </c>
      <c r="T192" s="336">
        <v>43100</v>
      </c>
    </row>
    <row r="193" spans="1:22" s="17" customFormat="1" x14ac:dyDescent="0.25">
      <c r="A193" s="58" t="s">
        <v>800</v>
      </c>
      <c r="B193" s="50" t="s">
        <v>805</v>
      </c>
      <c r="C193" s="93">
        <v>1982</v>
      </c>
      <c r="D193" s="93">
        <v>1982</v>
      </c>
      <c r="E193" s="335" t="s">
        <v>314</v>
      </c>
      <c r="F193" s="93">
        <v>3</v>
      </c>
      <c r="G193" s="93">
        <v>3</v>
      </c>
      <c r="H193" s="223">
        <v>1791.1</v>
      </c>
      <c r="I193" s="223">
        <v>1646.1</v>
      </c>
      <c r="J193" s="223">
        <v>1645.7</v>
      </c>
      <c r="K193" s="94">
        <v>66</v>
      </c>
      <c r="L193" s="51">
        <f>'Приложение 2'!C194</f>
        <v>3389364.66</v>
      </c>
      <c r="M193" s="56">
        <v>0</v>
      </c>
      <c r="N193" s="51">
        <f t="shared" si="35"/>
        <v>1821473.1300000004</v>
      </c>
      <c r="O193" s="51">
        <v>0</v>
      </c>
      <c r="P193" s="51">
        <v>1567891.5299999998</v>
      </c>
      <c r="Q193" s="56">
        <v>0</v>
      </c>
      <c r="R193" s="51">
        <f t="shared" si="34"/>
        <v>2059.0271915436488</v>
      </c>
      <c r="S193" s="153">
        <v>2747.16</v>
      </c>
      <c r="T193" s="336">
        <v>43100</v>
      </c>
    </row>
    <row r="194" spans="1:22" s="17" customFormat="1" x14ac:dyDescent="0.25">
      <c r="A194" s="58" t="s">
        <v>801</v>
      </c>
      <c r="B194" s="50" t="s">
        <v>806</v>
      </c>
      <c r="C194" s="93">
        <v>1978</v>
      </c>
      <c r="D194" s="93">
        <v>1978</v>
      </c>
      <c r="E194" s="335" t="s">
        <v>314</v>
      </c>
      <c r="F194" s="93">
        <v>3</v>
      </c>
      <c r="G194" s="93">
        <v>3</v>
      </c>
      <c r="H194" s="223">
        <v>1762.5</v>
      </c>
      <c r="I194" s="223">
        <v>1608.5</v>
      </c>
      <c r="J194" s="223">
        <v>1602.5</v>
      </c>
      <c r="K194" s="94">
        <v>53</v>
      </c>
      <c r="L194" s="51">
        <f>'Приложение 2'!C195</f>
        <v>3612014.83</v>
      </c>
      <c r="M194" s="56">
        <v>0</v>
      </c>
      <c r="N194" s="51">
        <f t="shared" si="35"/>
        <v>1939463.46</v>
      </c>
      <c r="O194" s="51">
        <v>0</v>
      </c>
      <c r="P194" s="51">
        <v>1672551.37</v>
      </c>
      <c r="Q194" s="56">
        <v>0</v>
      </c>
      <c r="R194" s="51">
        <f t="shared" si="34"/>
        <v>2245.5796269816601</v>
      </c>
      <c r="S194" s="153">
        <v>2747.16</v>
      </c>
      <c r="T194" s="336">
        <v>43100</v>
      </c>
    </row>
    <row r="195" spans="1:22" s="17" customFormat="1" x14ac:dyDescent="0.25">
      <c r="A195" s="58" t="s">
        <v>802</v>
      </c>
      <c r="B195" s="152" t="s">
        <v>1176</v>
      </c>
      <c r="C195" s="337">
        <v>1974</v>
      </c>
      <c r="D195" s="337">
        <v>2007</v>
      </c>
      <c r="E195" s="338" t="s">
        <v>314</v>
      </c>
      <c r="F195" s="337">
        <v>3</v>
      </c>
      <c r="G195" s="337">
        <v>3</v>
      </c>
      <c r="H195" s="56">
        <v>1829.3</v>
      </c>
      <c r="I195" s="56">
        <v>1674.2</v>
      </c>
      <c r="J195" s="56">
        <v>1674.2</v>
      </c>
      <c r="K195" s="339">
        <v>69</v>
      </c>
      <c r="L195" s="51">
        <f>'Приложение 2'!C196</f>
        <v>621010</v>
      </c>
      <c r="M195" s="56">
        <v>0</v>
      </c>
      <c r="N195" s="51">
        <f t="shared" si="35"/>
        <v>316928.40000000002</v>
      </c>
      <c r="O195" s="51">
        <v>0</v>
      </c>
      <c r="P195" s="51">
        <v>304081.59999999998</v>
      </c>
      <c r="Q195" s="56">
        <v>0</v>
      </c>
      <c r="R195" s="51">
        <f t="shared" si="34"/>
        <v>370.92939911599569</v>
      </c>
      <c r="S195" s="56">
        <v>421.50997491339143</v>
      </c>
      <c r="T195" s="336">
        <v>43100</v>
      </c>
    </row>
    <row r="196" spans="1:22" s="17" customFormat="1" x14ac:dyDescent="0.25">
      <c r="A196" s="58" t="s">
        <v>803</v>
      </c>
      <c r="B196" s="152" t="s">
        <v>454</v>
      </c>
      <c r="C196" s="337">
        <v>1972</v>
      </c>
      <c r="D196" s="337">
        <v>2016</v>
      </c>
      <c r="E196" s="338" t="s">
        <v>314</v>
      </c>
      <c r="F196" s="337">
        <v>3</v>
      </c>
      <c r="G196" s="337">
        <v>3</v>
      </c>
      <c r="H196" s="56">
        <v>1764.9</v>
      </c>
      <c r="I196" s="56">
        <v>1609.8</v>
      </c>
      <c r="J196" s="56">
        <v>1609.8</v>
      </c>
      <c r="K196" s="339">
        <v>56</v>
      </c>
      <c r="L196" s="51">
        <f>'Приложение 2'!C197</f>
        <v>97511</v>
      </c>
      <c r="M196" s="56">
        <v>0</v>
      </c>
      <c r="N196" s="51">
        <f t="shared" si="35"/>
        <v>57452.51</v>
      </c>
      <c r="O196" s="51">
        <v>0</v>
      </c>
      <c r="P196" s="51">
        <v>40058.49</v>
      </c>
      <c r="Q196" s="56">
        <v>0</v>
      </c>
      <c r="R196" s="51">
        <f t="shared" si="34"/>
        <v>60.573363150701951</v>
      </c>
      <c r="S196" s="153">
        <v>201.8</v>
      </c>
      <c r="T196" s="336">
        <v>43100</v>
      </c>
    </row>
    <row r="197" spans="1:22" s="17" customFormat="1" x14ac:dyDescent="0.25">
      <c r="A197" s="58" t="s">
        <v>1177</v>
      </c>
      <c r="B197" s="50" t="s">
        <v>440</v>
      </c>
      <c r="C197" s="93">
        <v>1977</v>
      </c>
      <c r="D197" s="93">
        <v>2011</v>
      </c>
      <c r="E197" s="335" t="s">
        <v>323</v>
      </c>
      <c r="F197" s="93">
        <v>3</v>
      </c>
      <c r="G197" s="93">
        <v>2</v>
      </c>
      <c r="H197" s="223">
        <v>1590</v>
      </c>
      <c r="I197" s="223">
        <v>1485.5</v>
      </c>
      <c r="J197" s="223">
        <v>1072.2</v>
      </c>
      <c r="K197" s="94">
        <v>32</v>
      </c>
      <c r="L197" s="51">
        <f>'Приложение 2'!C198</f>
        <v>120170</v>
      </c>
      <c r="M197" s="56">
        <v>0</v>
      </c>
      <c r="N197" s="51">
        <v>61203.02</v>
      </c>
      <c r="O197" s="51">
        <v>0</v>
      </c>
      <c r="P197" s="51">
        <v>58966.98</v>
      </c>
      <c r="Q197" s="56">
        <v>0</v>
      </c>
      <c r="R197" s="51">
        <f t="shared" si="34"/>
        <v>80.895321440592397</v>
      </c>
      <c r="S197" s="51">
        <v>390</v>
      </c>
      <c r="T197" s="336">
        <v>43100</v>
      </c>
    </row>
    <row r="198" spans="1:22" s="17" customFormat="1" x14ac:dyDescent="0.25">
      <c r="A198" s="99" t="s">
        <v>458</v>
      </c>
      <c r="B198" s="41" t="s">
        <v>457</v>
      </c>
      <c r="C198" s="97" t="s">
        <v>268</v>
      </c>
      <c r="D198" s="97" t="s">
        <v>268</v>
      </c>
      <c r="E198" s="97" t="s">
        <v>268</v>
      </c>
      <c r="F198" s="97" t="s">
        <v>268</v>
      </c>
      <c r="G198" s="97" t="s">
        <v>268</v>
      </c>
      <c r="H198" s="43">
        <f t="shared" ref="H198:Q198" si="36">SUM(H199:H272)</f>
        <v>285936.57999999996</v>
      </c>
      <c r="I198" s="43">
        <f t="shared" si="36"/>
        <v>256622.79999999993</v>
      </c>
      <c r="J198" s="43">
        <f t="shared" si="36"/>
        <v>256623.69999999992</v>
      </c>
      <c r="K198" s="98">
        <f t="shared" si="36"/>
        <v>12906</v>
      </c>
      <c r="L198" s="43">
        <f t="shared" si="36"/>
        <v>361083160.97000009</v>
      </c>
      <c r="M198" s="43">
        <f t="shared" si="36"/>
        <v>0</v>
      </c>
      <c r="N198" s="43">
        <f t="shared" si="36"/>
        <v>166932458.86999997</v>
      </c>
      <c r="O198" s="43">
        <f t="shared" si="36"/>
        <v>0</v>
      </c>
      <c r="P198" s="43">
        <f t="shared" si="36"/>
        <v>193850702.09999999</v>
      </c>
      <c r="Q198" s="43">
        <f t="shared" si="36"/>
        <v>300000</v>
      </c>
      <c r="R198" s="105" t="s">
        <v>268</v>
      </c>
      <c r="S198" s="105" t="s">
        <v>268</v>
      </c>
      <c r="T198" s="105" t="s">
        <v>268</v>
      </c>
    </row>
    <row r="199" spans="1:22" s="4" customFormat="1" x14ac:dyDescent="0.25">
      <c r="A199" s="115" t="s">
        <v>459</v>
      </c>
      <c r="B199" s="25" t="s">
        <v>849</v>
      </c>
      <c r="C199" s="354">
        <v>1973</v>
      </c>
      <c r="D199" s="354">
        <v>1973</v>
      </c>
      <c r="E199" s="355" t="s">
        <v>323</v>
      </c>
      <c r="F199" s="354">
        <v>5</v>
      </c>
      <c r="G199" s="354">
        <v>6</v>
      </c>
      <c r="H199" s="356">
        <v>4869.2</v>
      </c>
      <c r="I199" s="24">
        <v>4410.8999999999996</v>
      </c>
      <c r="J199" s="24">
        <v>4410.8999999999996</v>
      </c>
      <c r="K199" s="357">
        <v>225</v>
      </c>
      <c r="L199" s="24">
        <f>'Приложение 2'!C200</f>
        <v>4230186.0299999993</v>
      </c>
      <c r="M199" s="24">
        <v>0</v>
      </c>
      <c r="N199" s="24">
        <v>1667586.53</v>
      </c>
      <c r="O199" s="24">
        <v>0</v>
      </c>
      <c r="P199" s="24">
        <v>2562599.5</v>
      </c>
      <c r="Q199" s="24">
        <v>0</v>
      </c>
      <c r="R199" s="24">
        <f t="shared" ref="R199:R262" si="37">L199/I199</f>
        <v>959.03013670679445</v>
      </c>
      <c r="S199" s="358">
        <v>1468.49</v>
      </c>
      <c r="T199" s="115" t="s">
        <v>274</v>
      </c>
    </row>
    <row r="200" spans="1:22" s="4" customFormat="1" x14ac:dyDescent="0.25">
      <c r="A200" s="115" t="s">
        <v>460</v>
      </c>
      <c r="B200" s="25" t="s">
        <v>850</v>
      </c>
      <c r="C200" s="354">
        <v>1974</v>
      </c>
      <c r="D200" s="354">
        <v>1974</v>
      </c>
      <c r="E200" s="355" t="s">
        <v>323</v>
      </c>
      <c r="F200" s="354">
        <v>5</v>
      </c>
      <c r="G200" s="354">
        <v>6</v>
      </c>
      <c r="H200" s="356">
        <v>4882.2</v>
      </c>
      <c r="I200" s="24">
        <v>4422.3</v>
      </c>
      <c r="J200" s="24">
        <v>4422.3</v>
      </c>
      <c r="K200" s="357">
        <v>225</v>
      </c>
      <c r="L200" s="24">
        <f>'Приложение 2'!C201</f>
        <v>12921788.25</v>
      </c>
      <c r="M200" s="24">
        <v>0</v>
      </c>
      <c r="N200" s="24">
        <v>7559448.7400000002</v>
      </c>
      <c r="O200" s="24">
        <v>0</v>
      </c>
      <c r="P200" s="24">
        <v>5362339.51</v>
      </c>
      <c r="Q200" s="24">
        <v>0</v>
      </c>
      <c r="R200" s="24">
        <f t="shared" si="37"/>
        <v>2921.9610270673629</v>
      </c>
      <c r="S200" s="24">
        <v>10551.64</v>
      </c>
      <c r="T200" s="115" t="s">
        <v>274</v>
      </c>
    </row>
    <row r="201" spans="1:22" s="4" customFormat="1" x14ac:dyDescent="0.25">
      <c r="A201" s="115" t="s">
        <v>461</v>
      </c>
      <c r="B201" s="25" t="s">
        <v>851</v>
      </c>
      <c r="C201" s="354">
        <v>1962</v>
      </c>
      <c r="D201" s="354">
        <v>1962</v>
      </c>
      <c r="E201" s="355" t="s">
        <v>324</v>
      </c>
      <c r="F201" s="354">
        <v>4</v>
      </c>
      <c r="G201" s="354">
        <v>3</v>
      </c>
      <c r="H201" s="356">
        <v>2144.6999999999998</v>
      </c>
      <c r="I201" s="24">
        <v>1981.4</v>
      </c>
      <c r="J201" s="24">
        <v>1981.4</v>
      </c>
      <c r="K201" s="357">
        <v>95</v>
      </c>
      <c r="L201" s="24">
        <f>'Приложение 2'!C202</f>
        <v>3807329.81</v>
      </c>
      <c r="M201" s="24">
        <v>0</v>
      </c>
      <c r="N201" s="24">
        <v>3469087.59</v>
      </c>
      <c r="O201" s="24">
        <v>0</v>
      </c>
      <c r="P201" s="24">
        <v>338242.22</v>
      </c>
      <c r="Q201" s="24">
        <v>0</v>
      </c>
      <c r="R201" s="24">
        <f t="shared" si="37"/>
        <v>1921.535182194408</v>
      </c>
      <c r="S201" s="24">
        <v>4519.4799999999996</v>
      </c>
      <c r="T201" s="115" t="s">
        <v>274</v>
      </c>
    </row>
    <row r="202" spans="1:22" s="4" customFormat="1" x14ac:dyDescent="0.25">
      <c r="A202" s="115" t="s">
        <v>462</v>
      </c>
      <c r="B202" s="25" t="s">
        <v>852</v>
      </c>
      <c r="C202" s="354">
        <v>1963</v>
      </c>
      <c r="D202" s="354">
        <v>1963</v>
      </c>
      <c r="E202" s="355" t="s">
        <v>324</v>
      </c>
      <c r="F202" s="354">
        <v>4</v>
      </c>
      <c r="G202" s="354">
        <v>2</v>
      </c>
      <c r="H202" s="356">
        <v>1749.9</v>
      </c>
      <c r="I202" s="24">
        <v>1505.5</v>
      </c>
      <c r="J202" s="24">
        <v>1505.5</v>
      </c>
      <c r="K202" s="357">
        <v>165</v>
      </c>
      <c r="L202" s="24">
        <f>'Приложение 2'!C203</f>
        <v>409565</v>
      </c>
      <c r="M202" s="24">
        <v>0</v>
      </c>
      <c r="N202" s="24">
        <v>91666.880000000005</v>
      </c>
      <c r="O202" s="24">
        <v>0</v>
      </c>
      <c r="P202" s="24">
        <v>317898.12</v>
      </c>
      <c r="Q202" s="24">
        <v>0</v>
      </c>
      <c r="R202" s="24">
        <f t="shared" si="37"/>
        <v>272.04583194951846</v>
      </c>
      <c r="S202" s="24">
        <v>455.47</v>
      </c>
      <c r="T202" s="115" t="s">
        <v>274</v>
      </c>
    </row>
    <row r="203" spans="1:22" s="4" customFormat="1" ht="15.75" customHeight="1" x14ac:dyDescent="0.25">
      <c r="A203" s="115" t="s">
        <v>463</v>
      </c>
      <c r="B203" s="25" t="s">
        <v>853</v>
      </c>
      <c r="C203" s="354">
        <v>1962</v>
      </c>
      <c r="D203" s="354">
        <v>1962</v>
      </c>
      <c r="E203" s="355" t="s">
        <v>324</v>
      </c>
      <c r="F203" s="354">
        <v>4</v>
      </c>
      <c r="G203" s="354">
        <v>3</v>
      </c>
      <c r="H203" s="356">
        <v>2192.3000000000002</v>
      </c>
      <c r="I203" s="24">
        <v>2023.4</v>
      </c>
      <c r="J203" s="24">
        <v>2023.4</v>
      </c>
      <c r="K203" s="357">
        <v>110</v>
      </c>
      <c r="L203" s="24">
        <f>'Приложение 2'!C204</f>
        <v>3855981</v>
      </c>
      <c r="M203" s="24">
        <v>0</v>
      </c>
      <c r="N203" s="24">
        <v>2204849.11</v>
      </c>
      <c r="O203" s="24">
        <v>0</v>
      </c>
      <c r="P203" s="24">
        <v>1651131.89</v>
      </c>
      <c r="Q203" s="24">
        <v>0</v>
      </c>
      <c r="R203" s="24">
        <f t="shared" si="37"/>
        <v>1905.6938815854501</v>
      </c>
      <c r="S203" s="24">
        <v>4519.47</v>
      </c>
      <c r="T203" s="115" t="s">
        <v>274</v>
      </c>
    </row>
    <row r="204" spans="1:22" s="4" customFormat="1" x14ac:dyDescent="0.25">
      <c r="A204" s="115" t="s">
        <v>464</v>
      </c>
      <c r="B204" s="25" t="s">
        <v>854</v>
      </c>
      <c r="C204" s="354">
        <v>1966</v>
      </c>
      <c r="D204" s="354">
        <v>1966</v>
      </c>
      <c r="E204" s="355" t="s">
        <v>314</v>
      </c>
      <c r="F204" s="354">
        <v>4</v>
      </c>
      <c r="G204" s="354">
        <v>2</v>
      </c>
      <c r="H204" s="356">
        <v>2211.3000000000002</v>
      </c>
      <c r="I204" s="24">
        <v>2040.5</v>
      </c>
      <c r="J204" s="24">
        <v>2040.5</v>
      </c>
      <c r="K204" s="357">
        <v>144</v>
      </c>
      <c r="L204" s="24">
        <f>'Приложение 2'!C205</f>
        <v>130005</v>
      </c>
      <c r="M204" s="24">
        <v>0</v>
      </c>
      <c r="N204" s="24">
        <v>50363.360000000001</v>
      </c>
      <c r="O204" s="24">
        <v>0</v>
      </c>
      <c r="P204" s="24">
        <v>79641.64</v>
      </c>
      <c r="Q204" s="24">
        <v>0</v>
      </c>
      <c r="R204" s="24">
        <f t="shared" si="37"/>
        <v>63.712325410438616</v>
      </c>
      <c r="S204" s="24">
        <v>453.65</v>
      </c>
      <c r="T204" s="115" t="s">
        <v>274</v>
      </c>
    </row>
    <row r="205" spans="1:22" s="4" customFormat="1" x14ac:dyDescent="0.25">
      <c r="A205" s="115" t="s">
        <v>465</v>
      </c>
      <c r="B205" s="25" t="s">
        <v>855</v>
      </c>
      <c r="C205" s="354">
        <v>1979</v>
      </c>
      <c r="D205" s="354">
        <v>1979</v>
      </c>
      <c r="E205" s="355" t="s">
        <v>323</v>
      </c>
      <c r="F205" s="354">
        <v>5</v>
      </c>
      <c r="G205" s="354">
        <v>6</v>
      </c>
      <c r="H205" s="356">
        <v>4812</v>
      </c>
      <c r="I205" s="24">
        <v>4358.8</v>
      </c>
      <c r="J205" s="24">
        <v>4358.8</v>
      </c>
      <c r="K205" s="357">
        <v>225</v>
      </c>
      <c r="L205" s="24">
        <f>'Приложение 2'!C206</f>
        <v>7726534</v>
      </c>
      <c r="M205" s="24">
        <v>0</v>
      </c>
      <c r="N205" s="24">
        <v>3297294.27</v>
      </c>
      <c r="O205" s="24">
        <v>0</v>
      </c>
      <c r="P205" s="24">
        <v>4429239.7300000004</v>
      </c>
      <c r="Q205" s="24">
        <v>0</v>
      </c>
      <c r="R205" s="24">
        <f t="shared" si="37"/>
        <v>1772.6287051482059</v>
      </c>
      <c r="S205" s="24">
        <v>5307.4290153253187</v>
      </c>
      <c r="T205" s="115" t="s">
        <v>274</v>
      </c>
    </row>
    <row r="206" spans="1:22" s="4" customFormat="1" x14ac:dyDescent="0.25">
      <c r="A206" s="115" t="s">
        <v>466</v>
      </c>
      <c r="B206" s="25" t="s">
        <v>856</v>
      </c>
      <c r="C206" s="354">
        <v>1972</v>
      </c>
      <c r="D206" s="354">
        <v>1972</v>
      </c>
      <c r="E206" s="355" t="s">
        <v>323</v>
      </c>
      <c r="F206" s="354">
        <v>5</v>
      </c>
      <c r="G206" s="354">
        <v>8</v>
      </c>
      <c r="H206" s="356">
        <v>6275.8</v>
      </c>
      <c r="I206" s="24">
        <v>5648.4</v>
      </c>
      <c r="J206" s="24">
        <v>5648.4</v>
      </c>
      <c r="K206" s="357">
        <v>297</v>
      </c>
      <c r="L206" s="24">
        <f>'Приложение 2'!C207</f>
        <v>11241329</v>
      </c>
      <c r="M206" s="24">
        <v>0</v>
      </c>
      <c r="N206" s="24">
        <v>7533808.6100000003</v>
      </c>
      <c r="O206" s="24">
        <v>0</v>
      </c>
      <c r="P206" s="24">
        <v>3707520.39</v>
      </c>
      <c r="Q206" s="24">
        <v>0</v>
      </c>
      <c r="R206" s="24">
        <f t="shared" si="37"/>
        <v>1990.1793428227463</v>
      </c>
      <c r="S206" s="24">
        <v>3442.98</v>
      </c>
      <c r="T206" s="115" t="s">
        <v>274</v>
      </c>
    </row>
    <row r="207" spans="1:22" s="4" customFormat="1" x14ac:dyDescent="0.25">
      <c r="A207" s="115" t="s">
        <v>467</v>
      </c>
      <c r="B207" s="25" t="s">
        <v>857</v>
      </c>
      <c r="C207" s="354">
        <v>1977</v>
      </c>
      <c r="D207" s="354">
        <v>1977</v>
      </c>
      <c r="E207" s="355" t="s">
        <v>323</v>
      </c>
      <c r="F207" s="354">
        <v>5</v>
      </c>
      <c r="G207" s="354">
        <v>18</v>
      </c>
      <c r="H207" s="356">
        <v>13577.4</v>
      </c>
      <c r="I207" s="24">
        <v>12028</v>
      </c>
      <c r="J207" s="24">
        <v>12028</v>
      </c>
      <c r="K207" s="357">
        <v>665</v>
      </c>
      <c r="L207" s="24">
        <f>'Приложение 2'!C208</f>
        <v>44280150.299999997</v>
      </c>
      <c r="M207" s="24">
        <v>0</v>
      </c>
      <c r="N207" s="24">
        <v>17872279.469999999</v>
      </c>
      <c r="O207" s="24">
        <v>0</v>
      </c>
      <c r="P207" s="24">
        <v>26407870.829999998</v>
      </c>
      <c r="Q207" s="24">
        <v>0</v>
      </c>
      <c r="R207" s="24">
        <f t="shared" si="37"/>
        <v>3681.4225390754905</v>
      </c>
      <c r="S207" s="24">
        <v>5703.073704689059</v>
      </c>
      <c r="T207" s="115" t="s">
        <v>274</v>
      </c>
      <c r="V207" s="190">
        <f>L198-V208</f>
        <v>349369663.97000009</v>
      </c>
    </row>
    <row r="208" spans="1:22" s="12" customFormat="1" x14ac:dyDescent="0.25">
      <c r="A208" s="115" t="s">
        <v>468</v>
      </c>
      <c r="B208" s="116" t="s">
        <v>858</v>
      </c>
      <c r="C208" s="117">
        <v>1967</v>
      </c>
      <c r="D208" s="117">
        <v>1967</v>
      </c>
      <c r="E208" s="118" t="s">
        <v>323</v>
      </c>
      <c r="F208" s="117">
        <v>5</v>
      </c>
      <c r="G208" s="117">
        <v>4</v>
      </c>
      <c r="H208" s="154">
        <v>3160.8</v>
      </c>
      <c r="I208" s="119">
        <v>2766.4</v>
      </c>
      <c r="J208" s="119">
        <v>2766.4</v>
      </c>
      <c r="K208" s="120">
        <v>180</v>
      </c>
      <c r="L208" s="119">
        <f>'Приложение 2'!C209</f>
        <v>7090000</v>
      </c>
      <c r="M208" s="24">
        <v>0</v>
      </c>
      <c r="N208" s="119">
        <v>5601329.2599999998</v>
      </c>
      <c r="O208" s="119">
        <v>0</v>
      </c>
      <c r="P208" s="119">
        <v>1488670.74</v>
      </c>
      <c r="Q208" s="119">
        <v>0</v>
      </c>
      <c r="R208" s="24">
        <f t="shared" si="37"/>
        <v>2562.8976286871025</v>
      </c>
      <c r="S208" s="121">
        <v>6516.4100021688846</v>
      </c>
      <c r="T208" s="119" t="s">
        <v>274</v>
      </c>
      <c r="U208" s="4"/>
      <c r="V208" s="190">
        <f>L208+L217+L219+L224+L240+L269</f>
        <v>11713497</v>
      </c>
    </row>
    <row r="209" spans="1:22" s="4" customFormat="1" x14ac:dyDescent="0.25">
      <c r="A209" s="115" t="s">
        <v>469</v>
      </c>
      <c r="B209" s="25" t="s">
        <v>859</v>
      </c>
      <c r="C209" s="354">
        <v>1977</v>
      </c>
      <c r="D209" s="354">
        <v>1977</v>
      </c>
      <c r="E209" s="355" t="s">
        <v>323</v>
      </c>
      <c r="F209" s="354">
        <v>5</v>
      </c>
      <c r="G209" s="354">
        <v>13</v>
      </c>
      <c r="H209" s="356">
        <v>10517.5</v>
      </c>
      <c r="I209" s="24">
        <v>9372.7999999999993</v>
      </c>
      <c r="J209" s="24">
        <v>9372.7999999999993</v>
      </c>
      <c r="K209" s="357">
        <v>497</v>
      </c>
      <c r="L209" s="24">
        <f>'Приложение 2'!C210</f>
        <v>29165802.940000001</v>
      </c>
      <c r="M209" s="24">
        <v>0</v>
      </c>
      <c r="N209" s="24">
        <v>11298702.210000001</v>
      </c>
      <c r="O209" s="24">
        <v>0</v>
      </c>
      <c r="P209" s="24">
        <v>17867100.73</v>
      </c>
      <c r="Q209" s="24">
        <v>0</v>
      </c>
      <c r="R209" s="24">
        <f t="shared" si="37"/>
        <v>3111.7492040798911</v>
      </c>
      <c r="S209" s="24">
        <v>5704.8020177535</v>
      </c>
      <c r="T209" s="115" t="s">
        <v>274</v>
      </c>
      <c r="V209" s="190">
        <f>N217+N219+N224+N240+N269+N208</f>
        <v>6698035.8300000001</v>
      </c>
    </row>
    <row r="210" spans="1:22" s="4" customFormat="1" x14ac:dyDescent="0.25">
      <c r="A210" s="115" t="s">
        <v>470</v>
      </c>
      <c r="B210" s="25" t="s">
        <v>860</v>
      </c>
      <c r="C210" s="354">
        <v>1984</v>
      </c>
      <c r="D210" s="354">
        <v>1984</v>
      </c>
      <c r="E210" s="355" t="s">
        <v>323</v>
      </c>
      <c r="F210" s="354">
        <v>5</v>
      </c>
      <c r="G210" s="354">
        <v>4</v>
      </c>
      <c r="H210" s="24">
        <v>4047.1</v>
      </c>
      <c r="I210" s="24">
        <v>4047.1</v>
      </c>
      <c r="J210" s="24">
        <v>4047.1</v>
      </c>
      <c r="K210" s="359">
        <v>350</v>
      </c>
      <c r="L210" s="24">
        <f>'Приложение 2'!C211</f>
        <v>8147901</v>
      </c>
      <c r="M210" s="24">
        <v>0</v>
      </c>
      <c r="N210" s="24">
        <v>3156460.55</v>
      </c>
      <c r="O210" s="24">
        <v>0</v>
      </c>
      <c r="P210" s="24">
        <v>4991440.45</v>
      </c>
      <c r="Q210" s="24">
        <v>0</v>
      </c>
      <c r="R210" s="24">
        <f t="shared" si="37"/>
        <v>2013.2690074374243</v>
      </c>
      <c r="S210" s="24">
        <v>3317.4413777766795</v>
      </c>
      <c r="T210" s="115" t="s">
        <v>274</v>
      </c>
      <c r="V210" s="190">
        <f>N198-V209</f>
        <v>160234423.03999996</v>
      </c>
    </row>
    <row r="211" spans="1:22" s="4" customFormat="1" x14ac:dyDescent="0.25">
      <c r="A211" s="115" t="s">
        <v>471</v>
      </c>
      <c r="B211" s="25" t="s">
        <v>861</v>
      </c>
      <c r="C211" s="354">
        <v>1982</v>
      </c>
      <c r="D211" s="354">
        <v>1982</v>
      </c>
      <c r="E211" s="355" t="s">
        <v>323</v>
      </c>
      <c r="F211" s="354">
        <v>5</v>
      </c>
      <c r="G211" s="354">
        <v>6</v>
      </c>
      <c r="H211" s="356">
        <v>4725.6000000000004</v>
      </c>
      <c r="I211" s="24">
        <v>4210.5</v>
      </c>
      <c r="J211" s="24">
        <f>I211</f>
        <v>4210.5</v>
      </c>
      <c r="K211" s="357">
        <v>217</v>
      </c>
      <c r="L211" s="24">
        <f>'Приложение 2'!C212</f>
        <v>14213831.02</v>
      </c>
      <c r="M211" s="24">
        <v>0</v>
      </c>
      <c r="N211" s="24">
        <v>8461693.3800000008</v>
      </c>
      <c r="O211" s="24">
        <v>0</v>
      </c>
      <c r="P211" s="24">
        <v>5752137.6399999987</v>
      </c>
      <c r="Q211" s="24">
        <v>0</v>
      </c>
      <c r="R211" s="24">
        <f t="shared" si="37"/>
        <v>3375.8059660372878</v>
      </c>
      <c r="S211" s="24">
        <v>5187.630000000001</v>
      </c>
      <c r="T211" s="115" t="s">
        <v>274</v>
      </c>
      <c r="V211" s="190">
        <f>P208+P217+P219+P224+P240+P269</f>
        <v>4715461.17</v>
      </c>
    </row>
    <row r="212" spans="1:22" s="4" customFormat="1" x14ac:dyDescent="0.25">
      <c r="A212" s="115" t="s">
        <v>472</v>
      </c>
      <c r="B212" s="25" t="s">
        <v>193</v>
      </c>
      <c r="C212" s="354">
        <v>1985</v>
      </c>
      <c r="D212" s="354">
        <v>1985</v>
      </c>
      <c r="E212" s="355" t="s">
        <v>323</v>
      </c>
      <c r="F212" s="354">
        <v>5</v>
      </c>
      <c r="G212" s="354">
        <v>16</v>
      </c>
      <c r="H212" s="356">
        <v>12971</v>
      </c>
      <c r="I212" s="24">
        <v>11699.2</v>
      </c>
      <c r="J212" s="24">
        <v>11699.2</v>
      </c>
      <c r="K212" s="357">
        <v>527</v>
      </c>
      <c r="L212" s="24">
        <f>'Приложение 2'!C213</f>
        <v>12240401</v>
      </c>
      <c r="M212" s="24">
        <v>0</v>
      </c>
      <c r="N212" s="24">
        <v>5287461.5999999996</v>
      </c>
      <c r="O212" s="24">
        <v>0</v>
      </c>
      <c r="P212" s="24">
        <v>6952939.4000000004</v>
      </c>
      <c r="Q212" s="24">
        <v>0</v>
      </c>
      <c r="R212" s="24">
        <f t="shared" si="37"/>
        <v>1046.2596587800874</v>
      </c>
      <c r="S212" s="24">
        <v>1368.64</v>
      </c>
      <c r="T212" s="115" t="s">
        <v>274</v>
      </c>
      <c r="V212" s="190">
        <f>P198-V211</f>
        <v>189135240.93000001</v>
      </c>
    </row>
    <row r="213" spans="1:22" s="4" customFormat="1" x14ac:dyDescent="0.25">
      <c r="A213" s="115" t="s">
        <v>473</v>
      </c>
      <c r="B213" s="25" t="s">
        <v>862</v>
      </c>
      <c r="C213" s="354">
        <v>1975</v>
      </c>
      <c r="D213" s="354">
        <v>1975</v>
      </c>
      <c r="E213" s="355" t="s">
        <v>324</v>
      </c>
      <c r="F213" s="354">
        <v>4</v>
      </c>
      <c r="G213" s="354">
        <v>4</v>
      </c>
      <c r="H213" s="356">
        <v>3495.3</v>
      </c>
      <c r="I213" s="24">
        <v>3204.5</v>
      </c>
      <c r="J213" s="24">
        <v>3204.5</v>
      </c>
      <c r="K213" s="357">
        <v>160</v>
      </c>
      <c r="L213" s="24">
        <f>'Приложение 2'!C214</f>
        <v>9658823.1899999995</v>
      </c>
      <c r="M213" s="24">
        <v>0</v>
      </c>
      <c r="N213" s="24">
        <v>3804512.3</v>
      </c>
      <c r="O213" s="24">
        <v>0</v>
      </c>
      <c r="P213" s="24">
        <v>5854310.8899999997</v>
      </c>
      <c r="Q213" s="24">
        <v>0</v>
      </c>
      <c r="R213" s="24">
        <f t="shared" si="37"/>
        <v>3014.1436074270555</v>
      </c>
      <c r="S213" s="360">
        <v>8701.94</v>
      </c>
      <c r="T213" s="115" t="s">
        <v>274</v>
      </c>
    </row>
    <row r="214" spans="1:22" s="4" customFormat="1" x14ac:dyDescent="0.25">
      <c r="A214" s="115" t="s">
        <v>474</v>
      </c>
      <c r="B214" s="25" t="s">
        <v>863</v>
      </c>
      <c r="C214" s="354">
        <v>1974</v>
      </c>
      <c r="D214" s="354">
        <v>1974</v>
      </c>
      <c r="E214" s="355" t="s">
        <v>323</v>
      </c>
      <c r="F214" s="354">
        <v>5</v>
      </c>
      <c r="G214" s="354">
        <v>6</v>
      </c>
      <c r="H214" s="356">
        <v>4896.3</v>
      </c>
      <c r="I214" s="24">
        <v>4412.3</v>
      </c>
      <c r="J214" s="24">
        <v>4412.3</v>
      </c>
      <c r="K214" s="357">
        <v>222</v>
      </c>
      <c r="L214" s="24">
        <f>'Приложение 2'!C215</f>
        <v>14020612.32</v>
      </c>
      <c r="M214" s="24">
        <v>0</v>
      </c>
      <c r="N214" s="24">
        <v>8657249.0899999999</v>
      </c>
      <c r="O214" s="24">
        <v>0</v>
      </c>
      <c r="P214" s="24">
        <v>5363363.2300000004</v>
      </c>
      <c r="Q214" s="24">
        <v>0</v>
      </c>
      <c r="R214" s="24">
        <f t="shared" si="37"/>
        <v>3177.6199079844978</v>
      </c>
      <c r="S214" s="24">
        <v>5713.604476576842</v>
      </c>
      <c r="T214" s="115" t="s">
        <v>274</v>
      </c>
    </row>
    <row r="215" spans="1:22" s="4" customFormat="1" x14ac:dyDescent="0.25">
      <c r="A215" s="115" t="s">
        <v>475</v>
      </c>
      <c r="B215" s="25" t="s">
        <v>864</v>
      </c>
      <c r="C215" s="354">
        <v>1979</v>
      </c>
      <c r="D215" s="354">
        <v>1979</v>
      </c>
      <c r="E215" s="355" t="s">
        <v>323</v>
      </c>
      <c r="F215" s="354">
        <v>5</v>
      </c>
      <c r="G215" s="354">
        <v>8</v>
      </c>
      <c r="H215" s="356">
        <v>5958.1</v>
      </c>
      <c r="I215" s="24">
        <v>5355.7</v>
      </c>
      <c r="J215" s="24">
        <v>5355.7</v>
      </c>
      <c r="K215" s="357">
        <v>300</v>
      </c>
      <c r="L215" s="24">
        <f>'Приложение 2'!C216</f>
        <v>6392859.7800000003</v>
      </c>
      <c r="M215" s="24">
        <v>0</v>
      </c>
      <c r="N215" s="24">
        <v>2809846.0799999996</v>
      </c>
      <c r="O215" s="24">
        <v>0</v>
      </c>
      <c r="P215" s="24">
        <v>3583013.7</v>
      </c>
      <c r="Q215" s="24">
        <v>0</v>
      </c>
      <c r="R215" s="24">
        <f t="shared" si="37"/>
        <v>1193.6553167653155</v>
      </c>
      <c r="S215" s="24">
        <v>2129.83</v>
      </c>
      <c r="T215" s="115" t="s">
        <v>274</v>
      </c>
    </row>
    <row r="216" spans="1:22" s="4" customFormat="1" x14ac:dyDescent="0.25">
      <c r="A216" s="115" t="s">
        <v>476</v>
      </c>
      <c r="B216" s="25" t="s">
        <v>865</v>
      </c>
      <c r="C216" s="354">
        <v>1981</v>
      </c>
      <c r="D216" s="354">
        <v>1981</v>
      </c>
      <c r="E216" s="355" t="s">
        <v>323</v>
      </c>
      <c r="F216" s="354">
        <v>5</v>
      </c>
      <c r="G216" s="354">
        <v>8</v>
      </c>
      <c r="H216" s="356">
        <v>4856.2</v>
      </c>
      <c r="I216" s="24">
        <v>4398.7</v>
      </c>
      <c r="J216" s="24">
        <v>4398.7</v>
      </c>
      <c r="K216" s="357">
        <v>270</v>
      </c>
      <c r="L216" s="24">
        <f>'Приложение 2'!C217</f>
        <v>6123208</v>
      </c>
      <c r="M216" s="24">
        <v>0</v>
      </c>
      <c r="N216" s="24">
        <v>2372103.4900000002</v>
      </c>
      <c r="O216" s="24">
        <v>0</v>
      </c>
      <c r="P216" s="24">
        <v>3751104.51</v>
      </c>
      <c r="Q216" s="24">
        <v>0</v>
      </c>
      <c r="R216" s="24">
        <f t="shared" si="37"/>
        <v>1392.0494691613433</v>
      </c>
      <c r="S216" s="24">
        <v>3376.50965057858</v>
      </c>
      <c r="T216" s="115" t="s">
        <v>274</v>
      </c>
    </row>
    <row r="217" spans="1:22" s="4" customFormat="1" x14ac:dyDescent="0.25">
      <c r="A217" s="115" t="s">
        <v>477</v>
      </c>
      <c r="B217" s="116" t="s">
        <v>81</v>
      </c>
      <c r="C217" s="117">
        <v>1982</v>
      </c>
      <c r="D217" s="117">
        <v>1982</v>
      </c>
      <c r="E217" s="118" t="s">
        <v>323</v>
      </c>
      <c r="F217" s="117">
        <v>5</v>
      </c>
      <c r="G217" s="117">
        <v>6</v>
      </c>
      <c r="H217" s="154">
        <v>4750.8999999999996</v>
      </c>
      <c r="I217" s="154">
        <v>4268.3</v>
      </c>
      <c r="J217" s="154">
        <v>4268.3</v>
      </c>
      <c r="K217" s="120">
        <v>150</v>
      </c>
      <c r="L217" s="119">
        <f>'Приложение 2'!C218</f>
        <v>156000</v>
      </c>
      <c r="M217" s="24">
        <v>0</v>
      </c>
      <c r="N217" s="119">
        <v>0</v>
      </c>
      <c r="O217" s="119">
        <v>0</v>
      </c>
      <c r="P217" s="119">
        <v>156000</v>
      </c>
      <c r="Q217" s="119">
        <v>0</v>
      </c>
      <c r="R217" s="24">
        <f t="shared" si="37"/>
        <v>36.548508773984956</v>
      </c>
      <c r="S217" s="119">
        <v>5623.76</v>
      </c>
      <c r="T217" s="115" t="s">
        <v>274</v>
      </c>
    </row>
    <row r="218" spans="1:22" s="12" customFormat="1" x14ac:dyDescent="0.25">
      <c r="A218" s="115" t="s">
        <v>478</v>
      </c>
      <c r="B218" s="25" t="s">
        <v>866</v>
      </c>
      <c r="C218" s="354">
        <v>1983</v>
      </c>
      <c r="D218" s="354">
        <v>1983</v>
      </c>
      <c r="E218" s="355" t="s">
        <v>323</v>
      </c>
      <c r="F218" s="354">
        <v>5</v>
      </c>
      <c r="G218" s="354">
        <v>6</v>
      </c>
      <c r="H218" s="356">
        <v>4712.7</v>
      </c>
      <c r="I218" s="24">
        <v>4246.7</v>
      </c>
      <c r="J218" s="24">
        <v>4246.7</v>
      </c>
      <c r="K218" s="357">
        <v>197</v>
      </c>
      <c r="L218" s="24">
        <f>'Приложение 2'!C219</f>
        <v>11967861.229999999</v>
      </c>
      <c r="M218" s="24">
        <v>0</v>
      </c>
      <c r="N218" s="24">
        <v>8043489.9499999993</v>
      </c>
      <c r="O218" s="24">
        <v>0</v>
      </c>
      <c r="P218" s="24">
        <v>3924371.2800000003</v>
      </c>
      <c r="Q218" s="24">
        <v>0</v>
      </c>
      <c r="R218" s="24">
        <f t="shared" si="37"/>
        <v>2818.1555631431461</v>
      </c>
      <c r="S218" s="24">
        <v>5307.8732964419432</v>
      </c>
      <c r="T218" s="115" t="s">
        <v>274</v>
      </c>
      <c r="U218" s="4"/>
      <c r="V218" s="4"/>
    </row>
    <row r="219" spans="1:22" s="12" customFormat="1" x14ac:dyDescent="0.25">
      <c r="A219" s="122" t="s">
        <v>479</v>
      </c>
      <c r="B219" s="116" t="s">
        <v>867</v>
      </c>
      <c r="C219" s="117">
        <v>1979</v>
      </c>
      <c r="D219" s="117">
        <v>1979</v>
      </c>
      <c r="E219" s="118" t="s">
        <v>323</v>
      </c>
      <c r="F219" s="117">
        <v>5</v>
      </c>
      <c r="G219" s="117">
        <v>4</v>
      </c>
      <c r="H219" s="154">
        <v>3016.3</v>
      </c>
      <c r="I219" s="119">
        <v>2710.3</v>
      </c>
      <c r="J219" s="119">
        <v>2710.3</v>
      </c>
      <c r="K219" s="120">
        <v>132</v>
      </c>
      <c r="L219" s="119">
        <f>'Приложение 2'!C220</f>
        <v>452974</v>
      </c>
      <c r="M219" s="119">
        <v>0</v>
      </c>
      <c r="N219" s="119">
        <v>0</v>
      </c>
      <c r="O219" s="119">
        <v>0</v>
      </c>
      <c r="P219" s="119">
        <v>452974</v>
      </c>
      <c r="Q219" s="119">
        <v>0</v>
      </c>
      <c r="R219" s="24">
        <f t="shared" si="37"/>
        <v>167.13057595100173</v>
      </c>
      <c r="S219" s="121">
        <f>R219</f>
        <v>167.13057595100173</v>
      </c>
      <c r="T219" s="119" t="s">
        <v>274</v>
      </c>
      <c r="U219" s="4"/>
      <c r="V219" s="4"/>
    </row>
    <row r="220" spans="1:22" s="4" customFormat="1" x14ac:dyDescent="0.25">
      <c r="A220" s="115" t="s">
        <v>480</v>
      </c>
      <c r="B220" s="25" t="s">
        <v>868</v>
      </c>
      <c r="C220" s="354">
        <v>1970</v>
      </c>
      <c r="D220" s="354">
        <v>1970</v>
      </c>
      <c r="E220" s="355" t="s">
        <v>323</v>
      </c>
      <c r="F220" s="354">
        <v>5</v>
      </c>
      <c r="G220" s="354">
        <v>6</v>
      </c>
      <c r="H220" s="356">
        <v>4898.8</v>
      </c>
      <c r="I220" s="24">
        <v>4389.3999999999996</v>
      </c>
      <c r="J220" s="24">
        <v>4389.3999999999996</v>
      </c>
      <c r="K220" s="357">
        <v>225</v>
      </c>
      <c r="L220" s="24">
        <f>'Приложение 2'!C221</f>
        <v>4143523.27</v>
      </c>
      <c r="M220" s="24">
        <v>0</v>
      </c>
      <c r="N220" s="24">
        <v>1556591.47</v>
      </c>
      <c r="O220" s="24">
        <v>0</v>
      </c>
      <c r="P220" s="24">
        <v>2586931.7999999998</v>
      </c>
      <c r="Q220" s="24">
        <v>0</v>
      </c>
      <c r="R220" s="24">
        <f t="shared" si="37"/>
        <v>943.9839773089717</v>
      </c>
      <c r="S220" s="24">
        <v>1611.12</v>
      </c>
      <c r="T220" s="115" t="s">
        <v>274</v>
      </c>
    </row>
    <row r="221" spans="1:22" s="4" customFormat="1" x14ac:dyDescent="0.25">
      <c r="A221" s="115" t="s">
        <v>481</v>
      </c>
      <c r="B221" s="25" t="s">
        <v>869</v>
      </c>
      <c r="C221" s="354">
        <v>1974</v>
      </c>
      <c r="D221" s="354">
        <v>1974</v>
      </c>
      <c r="E221" s="355" t="s">
        <v>323</v>
      </c>
      <c r="F221" s="354">
        <v>5</v>
      </c>
      <c r="G221" s="354">
        <v>6</v>
      </c>
      <c r="H221" s="356">
        <v>4840.3</v>
      </c>
      <c r="I221" s="24">
        <v>4383.1000000000004</v>
      </c>
      <c r="J221" s="24">
        <v>4383.1000000000004</v>
      </c>
      <c r="K221" s="357">
        <v>225</v>
      </c>
      <c r="L221" s="24">
        <f>'Приложение 2'!C222</f>
        <v>14117509.029999999</v>
      </c>
      <c r="M221" s="24">
        <v>0</v>
      </c>
      <c r="N221" s="24">
        <v>8812651.9399999995</v>
      </c>
      <c r="O221" s="24">
        <v>0</v>
      </c>
      <c r="P221" s="24">
        <v>5304857.09</v>
      </c>
      <c r="Q221" s="24">
        <v>0</v>
      </c>
      <c r="R221" s="24">
        <f t="shared" si="37"/>
        <v>3220.895948073281</v>
      </c>
      <c r="S221" s="24">
        <v>5693.85</v>
      </c>
      <c r="T221" s="115" t="s">
        <v>274</v>
      </c>
    </row>
    <row r="222" spans="1:22" s="4" customFormat="1" x14ac:dyDescent="0.25">
      <c r="A222" s="115" t="s">
        <v>482</v>
      </c>
      <c r="B222" s="25" t="s">
        <v>870</v>
      </c>
      <c r="C222" s="354">
        <v>1962</v>
      </c>
      <c r="D222" s="354">
        <v>1962</v>
      </c>
      <c r="E222" s="355" t="s">
        <v>314</v>
      </c>
      <c r="F222" s="354">
        <v>2</v>
      </c>
      <c r="G222" s="354">
        <v>1</v>
      </c>
      <c r="H222" s="24">
        <v>292</v>
      </c>
      <c r="I222" s="24">
        <v>266.60000000000002</v>
      </c>
      <c r="J222" s="24">
        <v>266.60000000000002</v>
      </c>
      <c r="K222" s="357">
        <v>20</v>
      </c>
      <c r="L222" s="24">
        <f>'Приложение 2'!C223</f>
        <v>3662650.97</v>
      </c>
      <c r="M222" s="24">
        <v>0</v>
      </c>
      <c r="N222" s="24">
        <v>2528712.4400000004</v>
      </c>
      <c r="O222" s="24">
        <v>0</v>
      </c>
      <c r="P222" s="24">
        <v>1133938.5299999998</v>
      </c>
      <c r="Q222" s="24">
        <v>0</v>
      </c>
      <c r="R222" s="24">
        <f t="shared" si="37"/>
        <v>13738.375731432858</v>
      </c>
      <c r="S222" s="24">
        <v>30277.339999999997</v>
      </c>
      <c r="T222" s="115" t="s">
        <v>274</v>
      </c>
    </row>
    <row r="223" spans="1:22" s="4" customFormat="1" x14ac:dyDescent="0.25">
      <c r="A223" s="115" t="s">
        <v>483</v>
      </c>
      <c r="B223" s="25" t="s">
        <v>871</v>
      </c>
      <c r="C223" s="354">
        <v>1968</v>
      </c>
      <c r="D223" s="354">
        <v>1968</v>
      </c>
      <c r="E223" s="355" t="s">
        <v>314</v>
      </c>
      <c r="F223" s="354">
        <v>4</v>
      </c>
      <c r="G223" s="354">
        <v>4</v>
      </c>
      <c r="H223" s="24">
        <v>2890.7</v>
      </c>
      <c r="I223" s="24">
        <v>2640</v>
      </c>
      <c r="J223" s="24">
        <v>2640</v>
      </c>
      <c r="K223" s="357">
        <v>152</v>
      </c>
      <c r="L223" s="24">
        <f>'Приложение 2'!C224</f>
        <v>8295474.2699999996</v>
      </c>
      <c r="M223" s="24">
        <v>0</v>
      </c>
      <c r="N223" s="24">
        <v>3273483.1199999996</v>
      </c>
      <c r="O223" s="24">
        <v>0</v>
      </c>
      <c r="P223" s="24">
        <v>5021991.1499999994</v>
      </c>
      <c r="Q223" s="24">
        <v>0</v>
      </c>
      <c r="R223" s="24">
        <f t="shared" si="37"/>
        <v>3142.2251022727273</v>
      </c>
      <c r="S223" s="24">
        <v>8725.83</v>
      </c>
      <c r="T223" s="115" t="s">
        <v>274</v>
      </c>
    </row>
    <row r="224" spans="1:22" s="4" customFormat="1" x14ac:dyDescent="0.25">
      <c r="A224" s="115" t="s">
        <v>484</v>
      </c>
      <c r="B224" s="116" t="s">
        <v>82</v>
      </c>
      <c r="C224" s="117">
        <v>1971</v>
      </c>
      <c r="D224" s="117">
        <v>1971</v>
      </c>
      <c r="E224" s="118" t="s">
        <v>323</v>
      </c>
      <c r="F224" s="117">
        <v>5</v>
      </c>
      <c r="G224" s="117">
        <v>8</v>
      </c>
      <c r="H224" s="119">
        <v>7793.9</v>
      </c>
      <c r="I224" s="119">
        <v>5795.9</v>
      </c>
      <c r="J224" s="119">
        <v>5795.9</v>
      </c>
      <c r="K224" s="120">
        <v>225</v>
      </c>
      <c r="L224" s="119">
        <f>'Приложение 2'!C225</f>
        <v>2365000</v>
      </c>
      <c r="M224" s="24">
        <v>0</v>
      </c>
      <c r="N224" s="119">
        <v>996315.21</v>
      </c>
      <c r="O224" s="119">
        <v>0</v>
      </c>
      <c r="P224" s="119">
        <v>1368684.79</v>
      </c>
      <c r="Q224" s="119">
        <v>0</v>
      </c>
      <c r="R224" s="24">
        <f t="shared" si="37"/>
        <v>408.04706775479218</v>
      </c>
      <c r="S224" s="119">
        <v>1171.71</v>
      </c>
      <c r="T224" s="122" t="s">
        <v>274</v>
      </c>
    </row>
    <row r="225" spans="1:20" s="4" customFormat="1" x14ac:dyDescent="0.25">
      <c r="A225" s="115" t="s">
        <v>485</v>
      </c>
      <c r="B225" s="25" t="s">
        <v>872</v>
      </c>
      <c r="C225" s="354">
        <v>1955</v>
      </c>
      <c r="D225" s="354">
        <v>1955</v>
      </c>
      <c r="E225" s="355" t="s">
        <v>345</v>
      </c>
      <c r="F225" s="354">
        <v>2</v>
      </c>
      <c r="G225" s="354">
        <v>2</v>
      </c>
      <c r="H225" s="356">
        <v>1072.3</v>
      </c>
      <c r="I225" s="24">
        <v>969.7</v>
      </c>
      <c r="J225" s="24">
        <v>969.7</v>
      </c>
      <c r="K225" s="357">
        <v>38</v>
      </c>
      <c r="L225" s="24">
        <f>'Приложение 2'!C226</f>
        <v>4454382.08</v>
      </c>
      <c r="M225" s="24">
        <v>0</v>
      </c>
      <c r="N225" s="24">
        <v>2044054.73</v>
      </c>
      <c r="O225" s="24">
        <v>0</v>
      </c>
      <c r="P225" s="24">
        <v>2410327.35</v>
      </c>
      <c r="Q225" s="24">
        <v>0</v>
      </c>
      <c r="R225" s="24">
        <f t="shared" si="37"/>
        <v>4593.5671651026087</v>
      </c>
      <c r="S225" s="24">
        <v>19737.89</v>
      </c>
      <c r="T225" s="115" t="s">
        <v>274</v>
      </c>
    </row>
    <row r="226" spans="1:20" s="4" customFormat="1" x14ac:dyDescent="0.25">
      <c r="A226" s="115" t="s">
        <v>487</v>
      </c>
      <c r="B226" s="25" t="s">
        <v>873</v>
      </c>
      <c r="C226" s="354">
        <v>1957</v>
      </c>
      <c r="D226" s="354">
        <v>1957</v>
      </c>
      <c r="E226" s="355" t="s">
        <v>314</v>
      </c>
      <c r="F226" s="354">
        <v>2</v>
      </c>
      <c r="G226" s="354">
        <v>1</v>
      </c>
      <c r="H226" s="24">
        <v>576.6</v>
      </c>
      <c r="I226" s="24">
        <v>528.6</v>
      </c>
      <c r="J226" s="24">
        <v>528.6</v>
      </c>
      <c r="K226" s="357">
        <v>20</v>
      </c>
      <c r="L226" s="24">
        <f>'Приложение 2'!C227</f>
        <v>6699069.3300000001</v>
      </c>
      <c r="M226" s="24">
        <v>0</v>
      </c>
      <c r="N226" s="24">
        <v>2847404.25</v>
      </c>
      <c r="O226" s="24">
        <v>0</v>
      </c>
      <c r="P226" s="24">
        <v>3851665.08</v>
      </c>
      <c r="Q226" s="24">
        <v>0</v>
      </c>
      <c r="R226" s="24">
        <f t="shared" si="37"/>
        <v>12673.229909194097</v>
      </c>
      <c r="S226" s="24">
        <v>25280.75</v>
      </c>
      <c r="T226" s="115" t="s">
        <v>274</v>
      </c>
    </row>
    <row r="227" spans="1:20" s="4" customFormat="1" x14ac:dyDescent="0.25">
      <c r="A227" s="115" t="s">
        <v>488</v>
      </c>
      <c r="B227" s="25" t="s">
        <v>874</v>
      </c>
      <c r="C227" s="354">
        <v>1957</v>
      </c>
      <c r="D227" s="354">
        <v>1957</v>
      </c>
      <c r="E227" s="355" t="s">
        <v>314</v>
      </c>
      <c r="F227" s="354">
        <v>4</v>
      </c>
      <c r="G227" s="354">
        <v>2</v>
      </c>
      <c r="H227" s="24">
        <v>1701.5</v>
      </c>
      <c r="I227" s="24">
        <v>1526.5</v>
      </c>
      <c r="J227" s="24">
        <v>1526.5</v>
      </c>
      <c r="K227" s="357">
        <v>48</v>
      </c>
      <c r="L227" s="24">
        <f>'Приложение 2'!C228</f>
        <v>94929</v>
      </c>
      <c r="M227" s="24">
        <v>0</v>
      </c>
      <c r="N227" s="24">
        <v>92945.53</v>
      </c>
      <c r="O227" s="24">
        <v>0</v>
      </c>
      <c r="P227" s="24">
        <v>1983.47</v>
      </c>
      <c r="Q227" s="24">
        <v>0</v>
      </c>
      <c r="R227" s="24">
        <f t="shared" si="37"/>
        <v>62.187356698329509</v>
      </c>
      <c r="S227" s="24">
        <v>439.48</v>
      </c>
      <c r="T227" s="115" t="s">
        <v>274</v>
      </c>
    </row>
    <row r="228" spans="1:20" s="4" customFormat="1" x14ac:dyDescent="0.25">
      <c r="A228" s="115" t="s">
        <v>489</v>
      </c>
      <c r="B228" s="25" t="s">
        <v>875</v>
      </c>
      <c r="C228" s="354">
        <v>1960</v>
      </c>
      <c r="D228" s="354">
        <v>1960</v>
      </c>
      <c r="E228" s="355" t="s">
        <v>314</v>
      </c>
      <c r="F228" s="354">
        <v>3</v>
      </c>
      <c r="G228" s="354">
        <v>4</v>
      </c>
      <c r="H228" s="24">
        <v>2404.1</v>
      </c>
      <c r="I228" s="24">
        <v>2147.3000000000002</v>
      </c>
      <c r="J228" s="24">
        <v>2147.3000000000002</v>
      </c>
      <c r="K228" s="357">
        <v>168</v>
      </c>
      <c r="L228" s="24">
        <f>'Приложение 2'!C229</f>
        <v>6705519</v>
      </c>
      <c r="M228" s="24">
        <v>0</v>
      </c>
      <c r="N228" s="24">
        <v>2597543.25</v>
      </c>
      <c r="O228" s="24">
        <v>0</v>
      </c>
      <c r="P228" s="24">
        <v>4107975.75</v>
      </c>
      <c r="Q228" s="24">
        <v>0</v>
      </c>
      <c r="R228" s="24">
        <f t="shared" si="37"/>
        <v>3122.7676617147113</v>
      </c>
      <c r="S228" s="24">
        <v>6603.88</v>
      </c>
      <c r="T228" s="115" t="s">
        <v>274</v>
      </c>
    </row>
    <row r="229" spans="1:20" s="4" customFormat="1" x14ac:dyDescent="0.25">
      <c r="A229" s="115" t="s">
        <v>490</v>
      </c>
      <c r="B229" s="25" t="s">
        <v>876</v>
      </c>
      <c r="C229" s="354">
        <v>1957</v>
      </c>
      <c r="D229" s="354">
        <v>1957</v>
      </c>
      <c r="E229" s="355" t="s">
        <v>314</v>
      </c>
      <c r="F229" s="354">
        <v>2</v>
      </c>
      <c r="G229" s="354">
        <v>1</v>
      </c>
      <c r="H229" s="24">
        <v>397.7</v>
      </c>
      <c r="I229" s="24">
        <v>356.7</v>
      </c>
      <c r="J229" s="24">
        <v>356.7</v>
      </c>
      <c r="K229" s="357">
        <v>15</v>
      </c>
      <c r="L229" s="24">
        <f>'Приложение 2'!C230</f>
        <v>184212</v>
      </c>
      <c r="M229" s="24">
        <v>0</v>
      </c>
      <c r="N229" s="24">
        <v>71362.91</v>
      </c>
      <c r="O229" s="24">
        <v>0</v>
      </c>
      <c r="P229" s="24">
        <v>112849.09</v>
      </c>
      <c r="Q229" s="24">
        <v>0</v>
      </c>
      <c r="R229" s="24">
        <f t="shared" si="37"/>
        <v>516.43397813288482</v>
      </c>
      <c r="S229" s="358">
        <v>2322.64</v>
      </c>
      <c r="T229" s="115" t="s">
        <v>274</v>
      </c>
    </row>
    <row r="230" spans="1:20" s="4" customFormat="1" x14ac:dyDescent="0.25">
      <c r="A230" s="115" t="s">
        <v>491</v>
      </c>
      <c r="B230" s="25" t="s">
        <v>877</v>
      </c>
      <c r="C230" s="354">
        <v>1976</v>
      </c>
      <c r="D230" s="354">
        <v>1976</v>
      </c>
      <c r="E230" s="355" t="s">
        <v>323</v>
      </c>
      <c r="F230" s="354">
        <v>5</v>
      </c>
      <c r="G230" s="354">
        <v>6</v>
      </c>
      <c r="H230" s="24">
        <v>4893.2</v>
      </c>
      <c r="I230" s="24">
        <v>4382</v>
      </c>
      <c r="J230" s="24">
        <v>4382</v>
      </c>
      <c r="K230" s="357">
        <v>225</v>
      </c>
      <c r="L230" s="24">
        <f>'Приложение 2'!C231</f>
        <v>913141</v>
      </c>
      <c r="M230" s="24">
        <v>0</v>
      </c>
      <c r="N230" s="24">
        <v>266811.21999999997</v>
      </c>
      <c r="O230" s="24">
        <v>0</v>
      </c>
      <c r="P230" s="24">
        <v>646329.78</v>
      </c>
      <c r="Q230" s="24">
        <v>0</v>
      </c>
      <c r="R230" s="24">
        <f t="shared" si="37"/>
        <v>208.38452761296213</v>
      </c>
      <c r="S230" s="361">
        <v>717.92</v>
      </c>
      <c r="T230" s="115" t="s">
        <v>274</v>
      </c>
    </row>
    <row r="231" spans="1:20" s="4" customFormat="1" x14ac:dyDescent="0.25">
      <c r="A231" s="115" t="s">
        <v>492</v>
      </c>
      <c r="B231" s="25" t="s">
        <v>878</v>
      </c>
      <c r="C231" s="354">
        <v>1971</v>
      </c>
      <c r="D231" s="354">
        <v>1971</v>
      </c>
      <c r="E231" s="355" t="s">
        <v>323</v>
      </c>
      <c r="F231" s="354">
        <v>5</v>
      </c>
      <c r="G231" s="354">
        <v>3</v>
      </c>
      <c r="H231" s="24">
        <v>4871.8</v>
      </c>
      <c r="I231" s="24">
        <v>4396.6000000000004</v>
      </c>
      <c r="J231" s="24">
        <v>4396.6000000000004</v>
      </c>
      <c r="K231" s="357">
        <v>267</v>
      </c>
      <c r="L231" s="24">
        <f>'Приложение 2'!C232</f>
        <v>334407</v>
      </c>
      <c r="M231" s="24">
        <v>0</v>
      </c>
      <c r="N231" s="24">
        <v>129547.78</v>
      </c>
      <c r="O231" s="24">
        <v>0</v>
      </c>
      <c r="P231" s="24">
        <v>204859.22</v>
      </c>
      <c r="Q231" s="24">
        <v>0</v>
      </c>
      <c r="R231" s="24">
        <f t="shared" si="37"/>
        <v>76.060364827366598</v>
      </c>
      <c r="S231" s="24">
        <v>803.97</v>
      </c>
      <c r="T231" s="115" t="s">
        <v>274</v>
      </c>
    </row>
    <row r="232" spans="1:20" s="4" customFormat="1" x14ac:dyDescent="0.25">
      <c r="A232" s="115" t="s">
        <v>493</v>
      </c>
      <c r="B232" s="25" t="s">
        <v>879</v>
      </c>
      <c r="C232" s="354">
        <v>1956</v>
      </c>
      <c r="D232" s="354">
        <v>1956</v>
      </c>
      <c r="E232" s="355" t="s">
        <v>323</v>
      </c>
      <c r="F232" s="354">
        <v>3</v>
      </c>
      <c r="G232" s="354">
        <v>1</v>
      </c>
      <c r="H232" s="24">
        <v>1939.7</v>
      </c>
      <c r="I232" s="24">
        <v>1476</v>
      </c>
      <c r="J232" s="24">
        <v>1476</v>
      </c>
      <c r="K232" s="357">
        <v>102</v>
      </c>
      <c r="L232" s="24">
        <f>'Приложение 2'!C233</f>
        <v>226201</v>
      </c>
      <c r="M232" s="24">
        <v>0</v>
      </c>
      <c r="N232" s="24">
        <v>146176.26</v>
      </c>
      <c r="O232" s="24">
        <v>0</v>
      </c>
      <c r="P232" s="24">
        <v>80024.740000000005</v>
      </c>
      <c r="Q232" s="24">
        <v>0</v>
      </c>
      <c r="R232" s="24">
        <f t="shared" si="37"/>
        <v>153.25271002710028</v>
      </c>
      <c r="S232" s="24">
        <v>255.26</v>
      </c>
      <c r="T232" s="115" t="s">
        <v>274</v>
      </c>
    </row>
    <row r="233" spans="1:20" s="4" customFormat="1" x14ac:dyDescent="0.25">
      <c r="A233" s="115" t="s">
        <v>494</v>
      </c>
      <c r="B233" s="25" t="s">
        <v>880</v>
      </c>
      <c r="C233" s="354">
        <v>1964</v>
      </c>
      <c r="D233" s="354">
        <v>1964</v>
      </c>
      <c r="E233" s="355" t="s">
        <v>314</v>
      </c>
      <c r="F233" s="354">
        <v>4</v>
      </c>
      <c r="G233" s="354">
        <v>3</v>
      </c>
      <c r="H233" s="24">
        <v>2504.62</v>
      </c>
      <c r="I233" s="24">
        <v>2211.1999999999998</v>
      </c>
      <c r="J233" s="24">
        <v>2211.1999999999998</v>
      </c>
      <c r="K233" s="357">
        <v>110</v>
      </c>
      <c r="L233" s="24">
        <f>'Приложение 2'!C234</f>
        <v>296958</v>
      </c>
      <c r="M233" s="24">
        <v>0</v>
      </c>
      <c r="N233" s="24">
        <v>115040.19</v>
      </c>
      <c r="O233" s="24">
        <v>0</v>
      </c>
      <c r="P233" s="24">
        <v>181917.81</v>
      </c>
      <c r="Q233" s="24">
        <v>0</v>
      </c>
      <c r="R233" s="24">
        <f t="shared" si="37"/>
        <v>134.29721418234445</v>
      </c>
      <c r="S233" s="24">
        <v>454.32</v>
      </c>
      <c r="T233" s="115" t="s">
        <v>274</v>
      </c>
    </row>
    <row r="234" spans="1:20" s="4" customFormat="1" x14ac:dyDescent="0.25">
      <c r="A234" s="115" t="s">
        <v>495</v>
      </c>
      <c r="B234" s="25" t="s">
        <v>881</v>
      </c>
      <c r="C234" s="354">
        <v>1981</v>
      </c>
      <c r="D234" s="354">
        <v>1981</v>
      </c>
      <c r="E234" s="355" t="s">
        <v>323</v>
      </c>
      <c r="F234" s="354">
        <v>5</v>
      </c>
      <c r="G234" s="354">
        <v>6</v>
      </c>
      <c r="H234" s="24">
        <v>4914.1000000000004</v>
      </c>
      <c r="I234" s="24">
        <v>4405.8999999999996</v>
      </c>
      <c r="J234" s="24">
        <v>4405.8999999999996</v>
      </c>
      <c r="K234" s="357">
        <v>225</v>
      </c>
      <c r="L234" s="24">
        <f>'Приложение 2'!C235</f>
        <v>100472</v>
      </c>
      <c r="M234" s="24">
        <v>0</v>
      </c>
      <c r="N234" s="24">
        <v>38922.400000000001</v>
      </c>
      <c r="O234" s="24">
        <v>0</v>
      </c>
      <c r="P234" s="24">
        <v>61549.599999999999</v>
      </c>
      <c r="Q234" s="24">
        <v>0</v>
      </c>
      <c r="R234" s="24">
        <f t="shared" si="37"/>
        <v>22.80396740734016</v>
      </c>
      <c r="S234" s="24">
        <v>99.84</v>
      </c>
      <c r="T234" s="115" t="s">
        <v>274</v>
      </c>
    </row>
    <row r="235" spans="1:20" s="4" customFormat="1" x14ac:dyDescent="0.25">
      <c r="A235" s="115" t="s">
        <v>496</v>
      </c>
      <c r="B235" s="25" t="s">
        <v>882</v>
      </c>
      <c r="C235" s="354">
        <v>1987</v>
      </c>
      <c r="D235" s="354">
        <v>1987</v>
      </c>
      <c r="E235" s="355" t="s">
        <v>324</v>
      </c>
      <c r="F235" s="354">
        <v>5</v>
      </c>
      <c r="G235" s="354">
        <v>6</v>
      </c>
      <c r="H235" s="24">
        <v>4722</v>
      </c>
      <c r="I235" s="24">
        <v>4212.3999999999996</v>
      </c>
      <c r="J235" s="24">
        <v>4212.3999999999996</v>
      </c>
      <c r="K235" s="357">
        <v>197</v>
      </c>
      <c r="L235" s="24">
        <f>'Приложение 2'!C236</f>
        <v>99793</v>
      </c>
      <c r="M235" s="24">
        <v>0</v>
      </c>
      <c r="N235" s="24">
        <v>38659.360000000001</v>
      </c>
      <c r="O235" s="24">
        <v>0</v>
      </c>
      <c r="P235" s="24">
        <v>61133.64</v>
      </c>
      <c r="Q235" s="24">
        <v>0</v>
      </c>
      <c r="R235" s="24">
        <f t="shared" si="37"/>
        <v>23.690295318583232</v>
      </c>
      <c r="S235" s="24">
        <v>64</v>
      </c>
      <c r="T235" s="115" t="s">
        <v>274</v>
      </c>
    </row>
    <row r="236" spans="1:20" s="4" customFormat="1" x14ac:dyDescent="0.25">
      <c r="A236" s="115" t="s">
        <v>497</v>
      </c>
      <c r="B236" s="25" t="s">
        <v>883</v>
      </c>
      <c r="C236" s="354">
        <v>1969</v>
      </c>
      <c r="D236" s="354">
        <v>1969</v>
      </c>
      <c r="E236" s="355" t="s">
        <v>324</v>
      </c>
      <c r="F236" s="354">
        <v>4</v>
      </c>
      <c r="G236" s="354">
        <v>4</v>
      </c>
      <c r="H236" s="24">
        <v>2752.9</v>
      </c>
      <c r="I236" s="24">
        <v>2533.9</v>
      </c>
      <c r="J236" s="24">
        <v>2533.9</v>
      </c>
      <c r="K236" s="357">
        <v>160</v>
      </c>
      <c r="L236" s="24">
        <f>'Приложение 2'!C237</f>
        <v>70168</v>
      </c>
      <c r="M236" s="24">
        <v>0</v>
      </c>
      <c r="N236" s="24">
        <v>27182.77</v>
      </c>
      <c r="O236" s="24">
        <v>0</v>
      </c>
      <c r="P236" s="24">
        <v>42985.23</v>
      </c>
      <c r="Q236" s="24">
        <v>0</v>
      </c>
      <c r="R236" s="24">
        <f t="shared" si="37"/>
        <v>27.691700540668535</v>
      </c>
      <c r="S236" s="24">
        <v>238.15</v>
      </c>
      <c r="T236" s="115" t="s">
        <v>274</v>
      </c>
    </row>
    <row r="237" spans="1:20" s="4" customFormat="1" x14ac:dyDescent="0.25">
      <c r="A237" s="115" t="s">
        <v>498</v>
      </c>
      <c r="B237" s="25" t="s">
        <v>884</v>
      </c>
      <c r="C237" s="354">
        <v>1963</v>
      </c>
      <c r="D237" s="354">
        <v>1963</v>
      </c>
      <c r="E237" s="355" t="s">
        <v>314</v>
      </c>
      <c r="F237" s="354">
        <v>4</v>
      </c>
      <c r="G237" s="354">
        <v>3</v>
      </c>
      <c r="H237" s="24">
        <v>2293.5</v>
      </c>
      <c r="I237" s="24">
        <v>2043.4</v>
      </c>
      <c r="J237" s="24">
        <v>2043.4</v>
      </c>
      <c r="K237" s="357">
        <v>123</v>
      </c>
      <c r="L237" s="24">
        <f>'Приложение 2'!C238</f>
        <v>9374782.2699999996</v>
      </c>
      <c r="M237" s="24">
        <v>0</v>
      </c>
      <c r="N237" s="24">
        <v>3634273.74</v>
      </c>
      <c r="O237" s="24">
        <v>0</v>
      </c>
      <c r="P237" s="24">
        <v>5740508.5300000003</v>
      </c>
      <c r="Q237" s="24">
        <v>0</v>
      </c>
      <c r="R237" s="24">
        <f t="shared" si="37"/>
        <v>4587.8351130468818</v>
      </c>
      <c r="S237" s="24">
        <f>R237</f>
        <v>4587.8351130468818</v>
      </c>
      <c r="T237" s="115" t="s">
        <v>274</v>
      </c>
    </row>
    <row r="238" spans="1:20" s="4" customFormat="1" x14ac:dyDescent="0.25">
      <c r="A238" s="115" t="s">
        <v>499</v>
      </c>
      <c r="B238" s="25" t="s">
        <v>885</v>
      </c>
      <c r="C238" s="354">
        <v>1963</v>
      </c>
      <c r="D238" s="354">
        <v>2011</v>
      </c>
      <c r="E238" s="355" t="s">
        <v>314</v>
      </c>
      <c r="F238" s="354">
        <v>4</v>
      </c>
      <c r="G238" s="354">
        <v>3</v>
      </c>
      <c r="H238" s="24">
        <v>2268.8000000000002</v>
      </c>
      <c r="I238" s="24">
        <v>2106.4</v>
      </c>
      <c r="J238" s="24">
        <v>2106.4</v>
      </c>
      <c r="K238" s="357">
        <v>138</v>
      </c>
      <c r="L238" s="24">
        <f>'Приложение 2'!C239</f>
        <v>2341620.87</v>
      </c>
      <c r="M238" s="24">
        <v>0</v>
      </c>
      <c r="N238" s="24">
        <v>913232.1399999999</v>
      </c>
      <c r="O238" s="24">
        <v>0</v>
      </c>
      <c r="P238" s="24">
        <v>1428388.73</v>
      </c>
      <c r="Q238" s="24">
        <v>0</v>
      </c>
      <c r="R238" s="24">
        <f t="shared" si="37"/>
        <v>1111.6696116597038</v>
      </c>
      <c r="S238" s="24">
        <f>R238</f>
        <v>1111.6696116597038</v>
      </c>
      <c r="T238" s="115" t="s">
        <v>274</v>
      </c>
    </row>
    <row r="239" spans="1:20" s="4" customFormat="1" x14ac:dyDescent="0.25">
      <c r="A239" s="115" t="s">
        <v>500</v>
      </c>
      <c r="B239" s="25" t="s">
        <v>886</v>
      </c>
      <c r="C239" s="354">
        <v>1962</v>
      </c>
      <c r="D239" s="354">
        <v>1962</v>
      </c>
      <c r="E239" s="355" t="s">
        <v>324</v>
      </c>
      <c r="F239" s="354">
        <v>4</v>
      </c>
      <c r="G239" s="354">
        <v>2</v>
      </c>
      <c r="H239" s="24">
        <v>1583.9</v>
      </c>
      <c r="I239" s="24">
        <v>1474.3</v>
      </c>
      <c r="J239" s="24">
        <v>1474.3</v>
      </c>
      <c r="K239" s="357">
        <v>67</v>
      </c>
      <c r="L239" s="24">
        <f>'Приложение 2'!C240</f>
        <v>317595</v>
      </c>
      <c r="M239" s="24">
        <v>0</v>
      </c>
      <c r="N239" s="24">
        <v>89767.18</v>
      </c>
      <c r="O239" s="24">
        <v>0</v>
      </c>
      <c r="P239" s="24">
        <v>227827.82</v>
      </c>
      <c r="Q239" s="24">
        <v>0</v>
      </c>
      <c r="R239" s="24">
        <f t="shared" si="37"/>
        <v>215.42087770467342</v>
      </c>
      <c r="S239" s="360">
        <v>1145.45</v>
      </c>
      <c r="T239" s="115" t="s">
        <v>274</v>
      </c>
    </row>
    <row r="240" spans="1:20" s="4" customFormat="1" x14ac:dyDescent="0.25">
      <c r="A240" s="115" t="s">
        <v>501</v>
      </c>
      <c r="B240" s="116" t="s">
        <v>83</v>
      </c>
      <c r="C240" s="117">
        <v>2010</v>
      </c>
      <c r="D240" s="117">
        <v>2010</v>
      </c>
      <c r="E240" s="118" t="s">
        <v>84</v>
      </c>
      <c r="F240" s="117">
        <v>6</v>
      </c>
      <c r="G240" s="117">
        <v>1</v>
      </c>
      <c r="H240" s="119">
        <v>2552.3000000000002</v>
      </c>
      <c r="I240" s="119">
        <v>2007.5</v>
      </c>
      <c r="J240" s="119">
        <v>2007.5</v>
      </c>
      <c r="K240" s="120">
        <v>84</v>
      </c>
      <c r="L240" s="119">
        <f>'Приложение 2'!C241</f>
        <v>800000</v>
      </c>
      <c r="M240" s="24">
        <v>0</v>
      </c>
      <c r="N240" s="119">
        <v>0</v>
      </c>
      <c r="O240" s="119">
        <v>0</v>
      </c>
      <c r="P240" s="119">
        <v>500000</v>
      </c>
      <c r="Q240" s="119">
        <v>300000</v>
      </c>
      <c r="R240" s="24">
        <f t="shared" si="37"/>
        <v>398.50560398505604</v>
      </c>
      <c r="S240" s="123">
        <v>1529.36</v>
      </c>
      <c r="T240" s="122" t="s">
        <v>274</v>
      </c>
    </row>
    <row r="241" spans="1:20" s="4" customFormat="1" x14ac:dyDescent="0.25">
      <c r="A241" s="115" t="s">
        <v>502</v>
      </c>
      <c r="B241" s="25" t="s">
        <v>887</v>
      </c>
      <c r="C241" s="354">
        <v>1987</v>
      </c>
      <c r="D241" s="354">
        <v>1987</v>
      </c>
      <c r="E241" s="355" t="s">
        <v>324</v>
      </c>
      <c r="F241" s="354">
        <v>5</v>
      </c>
      <c r="G241" s="354">
        <v>4</v>
      </c>
      <c r="H241" s="24">
        <v>7156.6</v>
      </c>
      <c r="I241" s="24">
        <v>6714.9</v>
      </c>
      <c r="J241" s="24">
        <f>I241</f>
        <v>6714.9</v>
      </c>
      <c r="K241" s="357">
        <v>255</v>
      </c>
      <c r="L241" s="24">
        <f>'Приложение 2'!C242</f>
        <v>108400</v>
      </c>
      <c r="M241" s="24">
        <v>0</v>
      </c>
      <c r="N241" s="24">
        <v>41993.68</v>
      </c>
      <c r="O241" s="24">
        <v>0</v>
      </c>
      <c r="P241" s="24">
        <v>66406.320000000007</v>
      </c>
      <c r="Q241" s="24">
        <v>0</v>
      </c>
      <c r="R241" s="24">
        <f t="shared" si="37"/>
        <v>16.143203919641394</v>
      </c>
      <c r="S241" s="24">
        <v>64</v>
      </c>
      <c r="T241" s="115" t="s">
        <v>274</v>
      </c>
    </row>
    <row r="242" spans="1:20" s="4" customFormat="1" x14ac:dyDescent="0.25">
      <c r="A242" s="115" t="s">
        <v>503</v>
      </c>
      <c r="B242" s="25" t="s">
        <v>888</v>
      </c>
      <c r="C242" s="354">
        <v>1964</v>
      </c>
      <c r="D242" s="354">
        <v>2010</v>
      </c>
      <c r="E242" s="355" t="s">
        <v>314</v>
      </c>
      <c r="F242" s="354">
        <v>4</v>
      </c>
      <c r="G242" s="354">
        <v>2</v>
      </c>
      <c r="H242" s="24">
        <v>1567.8</v>
      </c>
      <c r="I242" s="24">
        <v>1455.5</v>
      </c>
      <c r="J242" s="24">
        <v>1455.5</v>
      </c>
      <c r="K242" s="357">
        <v>96</v>
      </c>
      <c r="L242" s="24">
        <f>'Приложение 2'!C243</f>
        <v>1111681</v>
      </c>
      <c r="M242" s="24">
        <v>0</v>
      </c>
      <c r="N242" s="24">
        <v>430660.27</v>
      </c>
      <c r="O242" s="24">
        <v>0</v>
      </c>
      <c r="P242" s="24">
        <v>681020.73</v>
      </c>
      <c r="Q242" s="24">
        <v>0</v>
      </c>
      <c r="R242" s="24">
        <f t="shared" si="37"/>
        <v>763.77945723119205</v>
      </c>
      <c r="S242" s="24">
        <f>R242</f>
        <v>763.77945723119205</v>
      </c>
      <c r="T242" s="115" t="s">
        <v>274</v>
      </c>
    </row>
    <row r="243" spans="1:20" s="4" customFormat="1" x14ac:dyDescent="0.25">
      <c r="A243" s="115" t="s">
        <v>504</v>
      </c>
      <c r="B243" s="25" t="s">
        <v>205</v>
      </c>
      <c r="C243" s="354">
        <v>1962</v>
      </c>
      <c r="D243" s="354">
        <v>1962</v>
      </c>
      <c r="E243" s="355" t="s">
        <v>314</v>
      </c>
      <c r="F243" s="354">
        <v>4</v>
      </c>
      <c r="G243" s="354">
        <v>6</v>
      </c>
      <c r="H243" s="24">
        <v>5987.16</v>
      </c>
      <c r="I243" s="24">
        <v>5974.8</v>
      </c>
      <c r="J243" s="24">
        <v>5974.8</v>
      </c>
      <c r="K243" s="357">
        <v>204</v>
      </c>
      <c r="L243" s="24">
        <f>'Приложение 2'!C244</f>
        <v>657094</v>
      </c>
      <c r="M243" s="24">
        <v>0</v>
      </c>
      <c r="N243" s="24">
        <v>254555.3</v>
      </c>
      <c r="O243" s="24">
        <v>0</v>
      </c>
      <c r="P243" s="24">
        <v>402538.7</v>
      </c>
      <c r="Q243" s="24">
        <v>0</v>
      </c>
      <c r="R243" s="24">
        <f t="shared" si="37"/>
        <v>109.97757247104505</v>
      </c>
      <c r="S243" s="24">
        <v>803.97</v>
      </c>
      <c r="T243" s="115" t="s">
        <v>274</v>
      </c>
    </row>
    <row r="244" spans="1:20" s="4" customFormat="1" x14ac:dyDescent="0.25">
      <c r="A244" s="115" t="s">
        <v>505</v>
      </c>
      <c r="B244" s="25" t="s">
        <v>890</v>
      </c>
      <c r="C244" s="354">
        <v>1961</v>
      </c>
      <c r="D244" s="354">
        <v>2008</v>
      </c>
      <c r="E244" s="355" t="s">
        <v>314</v>
      </c>
      <c r="F244" s="354">
        <v>4</v>
      </c>
      <c r="G244" s="354">
        <v>2</v>
      </c>
      <c r="H244" s="24">
        <v>1443.6</v>
      </c>
      <c r="I244" s="24">
        <v>1306.5999999999999</v>
      </c>
      <c r="J244" s="24">
        <v>1306.5999999999999</v>
      </c>
      <c r="K244" s="357">
        <v>96</v>
      </c>
      <c r="L244" s="24">
        <f>'Приложение 2'!C245</f>
        <v>124836</v>
      </c>
      <c r="M244" s="24">
        <v>0</v>
      </c>
      <c r="N244" s="24">
        <v>48360.91</v>
      </c>
      <c r="O244" s="24">
        <v>0</v>
      </c>
      <c r="P244" s="24">
        <v>76475.09</v>
      </c>
      <c r="Q244" s="24">
        <v>0</v>
      </c>
      <c r="R244" s="24">
        <f t="shared" si="37"/>
        <v>95.542629726006439</v>
      </c>
      <c r="S244" s="24">
        <v>118.2</v>
      </c>
      <c r="T244" s="115" t="s">
        <v>274</v>
      </c>
    </row>
    <row r="245" spans="1:20" s="4" customFormat="1" x14ac:dyDescent="0.25">
      <c r="A245" s="115" t="s">
        <v>506</v>
      </c>
      <c r="B245" s="25" t="s">
        <v>891</v>
      </c>
      <c r="C245" s="354">
        <v>1968</v>
      </c>
      <c r="D245" s="354">
        <v>1968</v>
      </c>
      <c r="E245" s="355" t="s">
        <v>314</v>
      </c>
      <c r="F245" s="354">
        <v>4</v>
      </c>
      <c r="G245" s="354">
        <v>4</v>
      </c>
      <c r="H245" s="24">
        <v>2526.4</v>
      </c>
      <c r="I245" s="24">
        <v>2330</v>
      </c>
      <c r="J245" s="24">
        <v>2330</v>
      </c>
      <c r="K245" s="357">
        <v>159</v>
      </c>
      <c r="L245" s="24">
        <f>'Приложение 2'!C246</f>
        <v>627937</v>
      </c>
      <c r="M245" s="24">
        <v>0</v>
      </c>
      <c r="N245" s="24">
        <v>141869.04</v>
      </c>
      <c r="O245" s="24">
        <v>0</v>
      </c>
      <c r="P245" s="24">
        <v>486067.96</v>
      </c>
      <c r="Q245" s="24">
        <v>0</v>
      </c>
      <c r="R245" s="24">
        <f t="shared" si="37"/>
        <v>269.50085836909869</v>
      </c>
      <c r="S245" s="24">
        <v>2155.83</v>
      </c>
      <c r="T245" s="115" t="s">
        <v>274</v>
      </c>
    </row>
    <row r="246" spans="1:20" s="4" customFormat="1" x14ac:dyDescent="0.25">
      <c r="A246" s="115" t="s">
        <v>507</v>
      </c>
      <c r="B246" s="25" t="s">
        <v>892</v>
      </c>
      <c r="C246" s="354">
        <v>1963</v>
      </c>
      <c r="D246" s="354">
        <v>1963</v>
      </c>
      <c r="E246" s="355" t="s">
        <v>324</v>
      </c>
      <c r="F246" s="354">
        <v>3</v>
      </c>
      <c r="G246" s="354">
        <v>2</v>
      </c>
      <c r="H246" s="24">
        <v>886</v>
      </c>
      <c r="I246" s="24">
        <v>786.1</v>
      </c>
      <c r="J246" s="24">
        <v>786.1</v>
      </c>
      <c r="K246" s="357">
        <v>50</v>
      </c>
      <c r="L246" s="24">
        <f>'Приложение 2'!C247</f>
        <v>265044</v>
      </c>
      <c r="M246" s="24">
        <v>0</v>
      </c>
      <c r="N246" s="24">
        <v>47864.06</v>
      </c>
      <c r="O246" s="24">
        <v>0</v>
      </c>
      <c r="P246" s="24">
        <v>217179.94</v>
      </c>
      <c r="Q246" s="24">
        <v>0</v>
      </c>
      <c r="R246" s="24">
        <f t="shared" si="37"/>
        <v>337.16321078743164</v>
      </c>
      <c r="S246" s="358">
        <v>514.51</v>
      </c>
      <c r="T246" s="115" t="s">
        <v>274</v>
      </c>
    </row>
    <row r="247" spans="1:20" s="4" customFormat="1" x14ac:dyDescent="0.25">
      <c r="A247" s="115" t="s">
        <v>827</v>
      </c>
      <c r="B247" s="25" t="s">
        <v>893</v>
      </c>
      <c r="C247" s="354">
        <v>1979</v>
      </c>
      <c r="D247" s="354">
        <v>1979</v>
      </c>
      <c r="E247" s="355" t="s">
        <v>323</v>
      </c>
      <c r="F247" s="354">
        <v>5</v>
      </c>
      <c r="G247" s="354">
        <v>6</v>
      </c>
      <c r="H247" s="24">
        <v>4846</v>
      </c>
      <c r="I247" s="24">
        <v>4390.3999999999996</v>
      </c>
      <c r="J247" s="24">
        <v>4390.3999999999996</v>
      </c>
      <c r="K247" s="357">
        <v>225</v>
      </c>
      <c r="L247" s="24">
        <f>'Приложение 2'!C248</f>
        <v>100231</v>
      </c>
      <c r="M247" s="24">
        <v>0</v>
      </c>
      <c r="N247" s="24">
        <v>38829.040000000001</v>
      </c>
      <c r="O247" s="24">
        <v>0</v>
      </c>
      <c r="P247" s="24">
        <v>61401.96</v>
      </c>
      <c r="Q247" s="24">
        <v>0</v>
      </c>
      <c r="R247" s="24">
        <f t="shared" si="37"/>
        <v>22.829582725947525</v>
      </c>
      <c r="S247" s="24">
        <v>99.84</v>
      </c>
      <c r="T247" s="115" t="s">
        <v>274</v>
      </c>
    </row>
    <row r="248" spans="1:20" s="4" customFormat="1" x14ac:dyDescent="0.25">
      <c r="A248" s="115" t="s">
        <v>828</v>
      </c>
      <c r="B248" s="25" t="s">
        <v>894</v>
      </c>
      <c r="C248" s="354">
        <v>1977</v>
      </c>
      <c r="D248" s="354">
        <v>1977</v>
      </c>
      <c r="E248" s="355" t="s">
        <v>323</v>
      </c>
      <c r="F248" s="354">
        <v>5</v>
      </c>
      <c r="G248" s="354">
        <v>6</v>
      </c>
      <c r="H248" s="24">
        <v>4818.8</v>
      </c>
      <c r="I248" s="24">
        <v>4363.1000000000004</v>
      </c>
      <c r="J248" s="24">
        <v>4363.1000000000004</v>
      </c>
      <c r="K248" s="357">
        <v>225</v>
      </c>
      <c r="L248" s="24">
        <f>'Приложение 2'!C249</f>
        <v>100135</v>
      </c>
      <c r="M248" s="24">
        <v>0</v>
      </c>
      <c r="N248" s="24">
        <v>38791.85</v>
      </c>
      <c r="O248" s="24">
        <v>0</v>
      </c>
      <c r="P248" s="24">
        <v>61343.15</v>
      </c>
      <c r="Q248" s="24">
        <v>0</v>
      </c>
      <c r="R248" s="24">
        <f t="shared" si="37"/>
        <v>22.950425156425474</v>
      </c>
      <c r="S248" s="24">
        <v>99.84</v>
      </c>
      <c r="T248" s="115" t="s">
        <v>274</v>
      </c>
    </row>
    <row r="249" spans="1:20" s="4" customFormat="1" x14ac:dyDescent="0.25">
      <c r="A249" s="115" t="s">
        <v>829</v>
      </c>
      <c r="B249" s="25" t="s">
        <v>895</v>
      </c>
      <c r="C249" s="354">
        <v>1973</v>
      </c>
      <c r="D249" s="354">
        <v>1973</v>
      </c>
      <c r="E249" s="355" t="s">
        <v>323</v>
      </c>
      <c r="F249" s="354">
        <v>5</v>
      </c>
      <c r="G249" s="354">
        <v>8</v>
      </c>
      <c r="H249" s="24">
        <v>6386.1</v>
      </c>
      <c r="I249" s="24">
        <v>5767.7</v>
      </c>
      <c r="J249" s="24">
        <v>5767.7</v>
      </c>
      <c r="K249" s="357">
        <v>119</v>
      </c>
      <c r="L249" s="24">
        <f>'Приложение 2'!C250</f>
        <v>13834832</v>
      </c>
      <c r="M249" s="24">
        <v>0</v>
      </c>
      <c r="N249" s="24">
        <v>5359552.2799999993</v>
      </c>
      <c r="O249" s="24">
        <v>0</v>
      </c>
      <c r="P249" s="24">
        <v>8475279.7199999988</v>
      </c>
      <c r="Q249" s="24">
        <v>0</v>
      </c>
      <c r="R249" s="24">
        <f t="shared" si="37"/>
        <v>2398.6739948332956</v>
      </c>
      <c r="S249" s="24">
        <f>R249</f>
        <v>2398.6739948332956</v>
      </c>
      <c r="T249" s="115" t="s">
        <v>274</v>
      </c>
    </row>
    <row r="250" spans="1:20" s="4" customFormat="1" x14ac:dyDescent="0.25">
      <c r="A250" s="115" t="s">
        <v>830</v>
      </c>
      <c r="B250" s="25" t="s">
        <v>896</v>
      </c>
      <c r="C250" s="354">
        <v>1982</v>
      </c>
      <c r="D250" s="354">
        <v>1982</v>
      </c>
      <c r="E250" s="355" t="s">
        <v>323</v>
      </c>
      <c r="F250" s="354">
        <v>5</v>
      </c>
      <c r="G250" s="354">
        <v>8</v>
      </c>
      <c r="H250" s="24">
        <v>6429.4</v>
      </c>
      <c r="I250" s="24">
        <v>5747.3</v>
      </c>
      <c r="J250" s="24">
        <f>I250</f>
        <v>5747.3</v>
      </c>
      <c r="K250" s="357">
        <v>297</v>
      </c>
      <c r="L250" s="24">
        <f>'Приложение 2'!C251</f>
        <v>105829</v>
      </c>
      <c r="M250" s="24">
        <v>0</v>
      </c>
      <c r="N250" s="24">
        <v>40997.68</v>
      </c>
      <c r="O250" s="24">
        <v>0</v>
      </c>
      <c r="P250" s="24">
        <v>64831.32</v>
      </c>
      <c r="Q250" s="24">
        <v>0</v>
      </c>
      <c r="R250" s="24">
        <f t="shared" si="37"/>
        <v>18.413689906564819</v>
      </c>
      <c r="S250" s="24">
        <v>99.84</v>
      </c>
      <c r="T250" s="115" t="s">
        <v>274</v>
      </c>
    </row>
    <row r="251" spans="1:20" s="4" customFormat="1" x14ac:dyDescent="0.25">
      <c r="A251" s="115" t="s">
        <v>831</v>
      </c>
      <c r="B251" s="25" t="s">
        <v>897</v>
      </c>
      <c r="C251" s="354">
        <v>1975</v>
      </c>
      <c r="D251" s="354">
        <v>1975</v>
      </c>
      <c r="E251" s="355" t="s">
        <v>323</v>
      </c>
      <c r="F251" s="354">
        <v>5</v>
      </c>
      <c r="G251" s="354">
        <v>8</v>
      </c>
      <c r="H251" s="24">
        <v>6425</v>
      </c>
      <c r="I251" s="24">
        <v>5742.4</v>
      </c>
      <c r="J251" s="24">
        <v>5742.4</v>
      </c>
      <c r="K251" s="357">
        <v>297</v>
      </c>
      <c r="L251" s="24">
        <f>'Приложение 2'!C252</f>
        <v>105814</v>
      </c>
      <c r="M251" s="24">
        <v>0</v>
      </c>
      <c r="N251" s="24">
        <v>40991.870000000003</v>
      </c>
      <c r="O251" s="24">
        <v>0</v>
      </c>
      <c r="P251" s="24">
        <v>64822.13</v>
      </c>
      <c r="Q251" s="24">
        <v>0</v>
      </c>
      <c r="R251" s="24">
        <f t="shared" si="37"/>
        <v>18.42679019225411</v>
      </c>
      <c r="S251" s="24">
        <v>99.84</v>
      </c>
      <c r="T251" s="115" t="s">
        <v>274</v>
      </c>
    </row>
    <row r="252" spans="1:20" s="4" customFormat="1" x14ac:dyDescent="0.25">
      <c r="A252" s="115" t="s">
        <v>832</v>
      </c>
      <c r="B252" s="25" t="s">
        <v>898</v>
      </c>
      <c r="C252" s="354">
        <v>1971</v>
      </c>
      <c r="D252" s="354">
        <v>2007</v>
      </c>
      <c r="E252" s="355" t="s">
        <v>323</v>
      </c>
      <c r="F252" s="354">
        <v>5</v>
      </c>
      <c r="G252" s="354">
        <v>6</v>
      </c>
      <c r="H252" s="24">
        <v>5273.8</v>
      </c>
      <c r="I252" s="24">
        <v>4814.5</v>
      </c>
      <c r="J252" s="24">
        <v>4814.5</v>
      </c>
      <c r="K252" s="357">
        <v>212</v>
      </c>
      <c r="L252" s="24">
        <f>'Приложение 2'!C253</f>
        <v>4764370.42</v>
      </c>
      <c r="M252" s="24">
        <v>0</v>
      </c>
      <c r="N252" s="24">
        <v>1845695.87</v>
      </c>
      <c r="O252" s="24">
        <v>0</v>
      </c>
      <c r="P252" s="24">
        <v>2918674.55</v>
      </c>
      <c r="Q252" s="24">
        <v>0</v>
      </c>
      <c r="R252" s="24">
        <f t="shared" si="37"/>
        <v>989.58779104787618</v>
      </c>
      <c r="S252" s="24">
        <f>R252</f>
        <v>989.58779104787618</v>
      </c>
      <c r="T252" s="115" t="s">
        <v>274</v>
      </c>
    </row>
    <row r="253" spans="1:20" s="4" customFormat="1" x14ac:dyDescent="0.25">
      <c r="A253" s="115" t="s">
        <v>833</v>
      </c>
      <c r="B253" s="25" t="s">
        <v>899</v>
      </c>
      <c r="C253" s="354">
        <v>1972</v>
      </c>
      <c r="D253" s="354">
        <v>1972</v>
      </c>
      <c r="E253" s="355" t="s">
        <v>323</v>
      </c>
      <c r="F253" s="354">
        <v>5</v>
      </c>
      <c r="G253" s="354">
        <v>6</v>
      </c>
      <c r="H253" s="24">
        <v>4861.6000000000004</v>
      </c>
      <c r="I253" s="24">
        <v>4405.5</v>
      </c>
      <c r="J253" s="24">
        <v>4405.5</v>
      </c>
      <c r="K253" s="357">
        <v>267</v>
      </c>
      <c r="L253" s="24">
        <f>'Приложение 2'!C254</f>
        <v>8322219</v>
      </c>
      <c r="M253" s="24">
        <v>0</v>
      </c>
      <c r="N253" s="24">
        <v>3223990.4999999995</v>
      </c>
      <c r="O253" s="24">
        <v>0</v>
      </c>
      <c r="P253" s="24">
        <v>5098228.5</v>
      </c>
      <c r="Q253" s="24">
        <v>0</v>
      </c>
      <c r="R253" s="24">
        <f t="shared" si="37"/>
        <v>1889.0520939734422</v>
      </c>
      <c r="S253" s="24">
        <f>R253</f>
        <v>1889.0520939734422</v>
      </c>
      <c r="T253" s="115" t="s">
        <v>274</v>
      </c>
    </row>
    <row r="254" spans="1:20" s="4" customFormat="1" x14ac:dyDescent="0.25">
      <c r="A254" s="115" t="s">
        <v>834</v>
      </c>
      <c r="B254" s="25" t="s">
        <v>900</v>
      </c>
      <c r="C254" s="354">
        <v>1958</v>
      </c>
      <c r="D254" s="354">
        <v>1958</v>
      </c>
      <c r="E254" s="355" t="s">
        <v>314</v>
      </c>
      <c r="F254" s="354">
        <v>4</v>
      </c>
      <c r="G254" s="354">
        <v>2</v>
      </c>
      <c r="H254" s="24">
        <v>1818.2</v>
      </c>
      <c r="I254" s="24">
        <v>1638</v>
      </c>
      <c r="J254" s="24">
        <v>1638</v>
      </c>
      <c r="K254" s="357">
        <v>57</v>
      </c>
      <c r="L254" s="24">
        <f>'Приложение 2'!C255</f>
        <v>732629</v>
      </c>
      <c r="M254" s="24">
        <v>0</v>
      </c>
      <c r="N254" s="24">
        <v>99734.54</v>
      </c>
      <c r="O254" s="24">
        <v>0</v>
      </c>
      <c r="P254" s="24">
        <v>632894.46</v>
      </c>
      <c r="Q254" s="24">
        <v>0</v>
      </c>
      <c r="R254" s="24">
        <f t="shared" si="37"/>
        <v>447.27045177045176</v>
      </c>
      <c r="S254" s="24">
        <v>824.67</v>
      </c>
      <c r="T254" s="115" t="s">
        <v>274</v>
      </c>
    </row>
    <row r="255" spans="1:20" s="4" customFormat="1" x14ac:dyDescent="0.25">
      <c r="A255" s="115" t="s">
        <v>835</v>
      </c>
      <c r="B255" s="25" t="s">
        <v>901</v>
      </c>
      <c r="C255" s="354">
        <v>1982</v>
      </c>
      <c r="D255" s="354">
        <v>1982</v>
      </c>
      <c r="E255" s="355" t="s">
        <v>314</v>
      </c>
      <c r="F255" s="354">
        <v>5</v>
      </c>
      <c r="G255" s="354">
        <v>6</v>
      </c>
      <c r="H255" s="24">
        <v>4891</v>
      </c>
      <c r="I255" s="24">
        <v>4428.3</v>
      </c>
      <c r="J255" s="24">
        <v>4428.3</v>
      </c>
      <c r="K255" s="357">
        <v>90</v>
      </c>
      <c r="L255" s="24">
        <f>'Приложение 2'!C256</f>
        <v>9179759.8000000007</v>
      </c>
      <c r="M255" s="24">
        <v>0</v>
      </c>
      <c r="N255" s="24">
        <v>3556198.0300000003</v>
      </c>
      <c r="O255" s="24">
        <v>0</v>
      </c>
      <c r="P255" s="24">
        <v>5623561.7700000005</v>
      </c>
      <c r="Q255" s="24">
        <v>0</v>
      </c>
      <c r="R255" s="24">
        <f t="shared" si="37"/>
        <v>2072.9760404669964</v>
      </c>
      <c r="S255" s="24">
        <f>R255</f>
        <v>2072.9760404669964</v>
      </c>
      <c r="T255" s="115" t="s">
        <v>274</v>
      </c>
    </row>
    <row r="256" spans="1:20" s="4" customFormat="1" x14ac:dyDescent="0.25">
      <c r="A256" s="115" t="s">
        <v>836</v>
      </c>
      <c r="B256" s="25" t="s">
        <v>902</v>
      </c>
      <c r="C256" s="354">
        <v>1975</v>
      </c>
      <c r="D256" s="354">
        <v>1975</v>
      </c>
      <c r="E256" s="355" t="s">
        <v>314</v>
      </c>
      <c r="F256" s="354">
        <v>4</v>
      </c>
      <c r="G256" s="354">
        <v>2</v>
      </c>
      <c r="H256" s="24">
        <v>2499</v>
      </c>
      <c r="I256" s="24">
        <v>2258</v>
      </c>
      <c r="J256" s="24">
        <v>2258.9</v>
      </c>
      <c r="K256" s="357">
        <v>144</v>
      </c>
      <c r="L256" s="24">
        <f>'Приложение 2'!C257</f>
        <v>572017</v>
      </c>
      <c r="M256" s="24">
        <v>0</v>
      </c>
      <c r="N256" s="24">
        <v>221596.84</v>
      </c>
      <c r="O256" s="24">
        <v>0</v>
      </c>
      <c r="P256" s="24">
        <v>350420.16</v>
      </c>
      <c r="Q256" s="24">
        <v>0</v>
      </c>
      <c r="R256" s="24">
        <f t="shared" si="37"/>
        <v>253.32905225863595</v>
      </c>
      <c r="S256" s="24">
        <f>R256</f>
        <v>253.32905225863595</v>
      </c>
      <c r="T256" s="115" t="s">
        <v>274</v>
      </c>
    </row>
    <row r="257" spans="1:20" s="4" customFormat="1" x14ac:dyDescent="0.25">
      <c r="A257" s="115" t="s">
        <v>837</v>
      </c>
      <c r="B257" s="25" t="s">
        <v>903</v>
      </c>
      <c r="C257" s="354">
        <v>1965</v>
      </c>
      <c r="D257" s="354">
        <v>1965</v>
      </c>
      <c r="E257" s="355" t="s">
        <v>314</v>
      </c>
      <c r="F257" s="354">
        <v>4</v>
      </c>
      <c r="G257" s="354">
        <v>3</v>
      </c>
      <c r="H257" s="24">
        <v>2454.1</v>
      </c>
      <c r="I257" s="24">
        <v>2289.1</v>
      </c>
      <c r="J257" s="24">
        <v>2289.1</v>
      </c>
      <c r="K257" s="357">
        <v>150</v>
      </c>
      <c r="L257" s="24">
        <f>'Приложение 2'!C258</f>
        <v>556510</v>
      </c>
      <c r="M257" s="24">
        <v>0</v>
      </c>
      <c r="N257" s="24">
        <v>139378.71</v>
      </c>
      <c r="O257" s="24">
        <v>0</v>
      </c>
      <c r="P257" s="24">
        <v>417131.29</v>
      </c>
      <c r="Q257" s="24">
        <v>0</v>
      </c>
      <c r="R257" s="24">
        <f t="shared" si="37"/>
        <v>243.1130138482373</v>
      </c>
      <c r="S257" s="24">
        <v>596.59999999999991</v>
      </c>
      <c r="T257" s="115" t="s">
        <v>274</v>
      </c>
    </row>
    <row r="258" spans="1:20" s="4" customFormat="1" x14ac:dyDescent="0.25">
      <c r="A258" s="115" t="s">
        <v>838</v>
      </c>
      <c r="B258" s="25" t="s">
        <v>904</v>
      </c>
      <c r="C258" s="354">
        <v>1978</v>
      </c>
      <c r="D258" s="354">
        <v>1978</v>
      </c>
      <c r="E258" s="355" t="s">
        <v>323</v>
      </c>
      <c r="F258" s="354">
        <v>5</v>
      </c>
      <c r="G258" s="354">
        <v>6</v>
      </c>
      <c r="H258" s="24">
        <v>5306.2</v>
      </c>
      <c r="I258" s="24">
        <v>4690.7</v>
      </c>
      <c r="J258" s="24">
        <v>4690.7</v>
      </c>
      <c r="K258" s="357">
        <v>225</v>
      </c>
      <c r="L258" s="24">
        <f>'Приложение 2'!C259</f>
        <v>101858</v>
      </c>
      <c r="M258" s="24">
        <v>0</v>
      </c>
      <c r="N258" s="24">
        <v>39459.33</v>
      </c>
      <c r="O258" s="24">
        <v>0</v>
      </c>
      <c r="P258" s="24">
        <v>62398.67</v>
      </c>
      <c r="Q258" s="24">
        <v>0</v>
      </c>
      <c r="R258" s="24">
        <f t="shared" si="37"/>
        <v>21.714882640117679</v>
      </c>
      <c r="S258" s="24">
        <v>99.84</v>
      </c>
      <c r="T258" s="115" t="s">
        <v>274</v>
      </c>
    </row>
    <row r="259" spans="1:20" s="4" customFormat="1" x14ac:dyDescent="0.25">
      <c r="A259" s="115" t="s">
        <v>839</v>
      </c>
      <c r="B259" s="25" t="s">
        <v>1144</v>
      </c>
      <c r="C259" s="354">
        <v>1959</v>
      </c>
      <c r="D259" s="354">
        <v>1959</v>
      </c>
      <c r="E259" s="355" t="s">
        <v>314</v>
      </c>
      <c r="F259" s="354">
        <v>3</v>
      </c>
      <c r="G259" s="354">
        <v>1</v>
      </c>
      <c r="H259" s="24">
        <v>712</v>
      </c>
      <c r="I259" s="24">
        <v>598.5</v>
      </c>
      <c r="J259" s="24">
        <v>598.5</v>
      </c>
      <c r="K259" s="357">
        <v>20</v>
      </c>
      <c r="L259" s="24">
        <f>'Приложение 2'!C260</f>
        <v>128540</v>
      </c>
      <c r="M259" s="24">
        <v>0</v>
      </c>
      <c r="N259" s="24">
        <v>49795.82</v>
      </c>
      <c r="O259" s="24">
        <v>0</v>
      </c>
      <c r="P259" s="24">
        <v>78744.179999999993</v>
      </c>
      <c r="Q259" s="24">
        <v>0</v>
      </c>
      <c r="R259" s="24">
        <f t="shared" si="37"/>
        <v>214.77025898078529</v>
      </c>
      <c r="S259" s="24">
        <v>302.88</v>
      </c>
      <c r="T259" s="115" t="s">
        <v>274</v>
      </c>
    </row>
    <row r="260" spans="1:20" s="4" customFormat="1" x14ac:dyDescent="0.25">
      <c r="A260" s="115" t="s">
        <v>840</v>
      </c>
      <c r="B260" s="25" t="s">
        <v>906</v>
      </c>
      <c r="C260" s="354">
        <v>1965</v>
      </c>
      <c r="D260" s="354">
        <v>1965</v>
      </c>
      <c r="E260" s="355" t="s">
        <v>314</v>
      </c>
      <c r="F260" s="354">
        <v>4</v>
      </c>
      <c r="G260" s="354">
        <v>4</v>
      </c>
      <c r="H260" s="24">
        <v>2846.5</v>
      </c>
      <c r="I260" s="24">
        <v>2628.5</v>
      </c>
      <c r="J260" s="24">
        <v>2628.5</v>
      </c>
      <c r="K260" s="357">
        <v>186</v>
      </c>
      <c r="L260" s="24">
        <f>'Приложение 2'!C261</f>
        <v>5551088</v>
      </c>
      <c r="M260" s="24">
        <v>0</v>
      </c>
      <c r="N260" s="24">
        <v>2150466.7600000002</v>
      </c>
      <c r="O260" s="24">
        <v>0</v>
      </c>
      <c r="P260" s="24">
        <v>3400621.2399999998</v>
      </c>
      <c r="Q260" s="24">
        <v>0</v>
      </c>
      <c r="R260" s="24">
        <f t="shared" si="37"/>
        <v>2111.8843446832793</v>
      </c>
      <c r="S260" s="24">
        <f>R260</f>
        <v>2111.8843446832793</v>
      </c>
      <c r="T260" s="115" t="s">
        <v>274</v>
      </c>
    </row>
    <row r="261" spans="1:20" s="4" customFormat="1" x14ac:dyDescent="0.25">
      <c r="A261" s="115" t="s">
        <v>841</v>
      </c>
      <c r="B261" s="25" t="s">
        <v>907</v>
      </c>
      <c r="C261" s="354">
        <v>1975</v>
      </c>
      <c r="D261" s="354">
        <v>1975</v>
      </c>
      <c r="E261" s="355" t="s">
        <v>323</v>
      </c>
      <c r="F261" s="354">
        <v>5</v>
      </c>
      <c r="G261" s="354">
        <v>8</v>
      </c>
      <c r="H261" s="24">
        <v>6422.6</v>
      </c>
      <c r="I261" s="24">
        <v>5794.8</v>
      </c>
      <c r="J261" s="24">
        <v>5794.8</v>
      </c>
      <c r="K261" s="357">
        <v>297</v>
      </c>
      <c r="L261" s="24">
        <f>'Приложение 2'!C262</f>
        <v>105805</v>
      </c>
      <c r="M261" s="24">
        <v>0</v>
      </c>
      <c r="N261" s="24">
        <v>40988.379999999997</v>
      </c>
      <c r="O261" s="24">
        <v>0</v>
      </c>
      <c r="P261" s="24">
        <v>64816.62</v>
      </c>
      <c r="Q261" s="24">
        <v>0</v>
      </c>
      <c r="R261" s="24">
        <f t="shared" si="37"/>
        <v>18.258611168633948</v>
      </c>
      <c r="S261" s="24">
        <v>99.84</v>
      </c>
      <c r="T261" s="115" t="s">
        <v>274</v>
      </c>
    </row>
    <row r="262" spans="1:20" s="4" customFormat="1" x14ac:dyDescent="0.25">
      <c r="A262" s="115" t="s">
        <v>842</v>
      </c>
      <c r="B262" s="25" t="s">
        <v>908</v>
      </c>
      <c r="C262" s="354">
        <v>1983</v>
      </c>
      <c r="D262" s="354">
        <v>1983</v>
      </c>
      <c r="E262" s="355" t="s">
        <v>323</v>
      </c>
      <c r="F262" s="354">
        <v>5</v>
      </c>
      <c r="G262" s="354">
        <v>6</v>
      </c>
      <c r="H262" s="24">
        <v>4771</v>
      </c>
      <c r="I262" s="24">
        <v>4256.6000000000004</v>
      </c>
      <c r="J262" s="24">
        <v>4256.6000000000004</v>
      </c>
      <c r="K262" s="357">
        <v>197</v>
      </c>
      <c r="L262" s="24">
        <f>'Приложение 2'!C263</f>
        <v>99966</v>
      </c>
      <c r="M262" s="24">
        <v>0</v>
      </c>
      <c r="N262" s="24">
        <v>38726.379999999997</v>
      </c>
      <c r="O262" s="24">
        <v>0</v>
      </c>
      <c r="P262" s="24">
        <v>61239.62</v>
      </c>
      <c r="Q262" s="24">
        <v>0</v>
      </c>
      <c r="R262" s="24">
        <f t="shared" si="37"/>
        <v>23.484941032749141</v>
      </c>
      <c r="S262" s="24">
        <v>99.84</v>
      </c>
      <c r="T262" s="115" t="s">
        <v>274</v>
      </c>
    </row>
    <row r="263" spans="1:20" s="4" customFormat="1" x14ac:dyDescent="0.25">
      <c r="A263" s="115" t="s">
        <v>843</v>
      </c>
      <c r="B263" s="25" t="s">
        <v>909</v>
      </c>
      <c r="C263" s="354">
        <v>1980</v>
      </c>
      <c r="D263" s="354">
        <v>1980</v>
      </c>
      <c r="E263" s="355" t="s">
        <v>314</v>
      </c>
      <c r="F263" s="354">
        <v>4</v>
      </c>
      <c r="G263" s="354">
        <v>5</v>
      </c>
      <c r="H263" s="24">
        <v>4293.8999999999996</v>
      </c>
      <c r="I263" s="24">
        <v>3927.1</v>
      </c>
      <c r="J263" s="24">
        <v>3927.1</v>
      </c>
      <c r="K263" s="357">
        <v>197</v>
      </c>
      <c r="L263" s="24">
        <f>'Приложение 2'!C264</f>
        <v>144030</v>
      </c>
      <c r="M263" s="24">
        <v>0</v>
      </c>
      <c r="N263" s="24">
        <v>55796.58</v>
      </c>
      <c r="O263" s="24">
        <v>0</v>
      </c>
      <c r="P263" s="24">
        <v>88233.42</v>
      </c>
      <c r="Q263" s="24">
        <v>0</v>
      </c>
      <c r="R263" s="24">
        <f t="shared" ref="R263:R272" si="38">L263/I263</f>
        <v>36.675918616791016</v>
      </c>
      <c r="S263" s="24">
        <v>99.84</v>
      </c>
      <c r="T263" s="115" t="s">
        <v>274</v>
      </c>
    </row>
    <row r="264" spans="1:20" s="4" customFormat="1" x14ac:dyDescent="0.25">
      <c r="A264" s="115" t="s">
        <v>844</v>
      </c>
      <c r="B264" s="25" t="s">
        <v>910</v>
      </c>
      <c r="C264" s="354">
        <v>1960</v>
      </c>
      <c r="D264" s="354">
        <v>1960</v>
      </c>
      <c r="E264" s="355" t="s">
        <v>314</v>
      </c>
      <c r="F264" s="354">
        <v>3</v>
      </c>
      <c r="G264" s="354">
        <v>1</v>
      </c>
      <c r="H264" s="24">
        <v>449.1</v>
      </c>
      <c r="I264" s="24">
        <v>409</v>
      </c>
      <c r="J264" s="24">
        <v>409</v>
      </c>
      <c r="K264" s="357">
        <v>33</v>
      </c>
      <c r="L264" s="24">
        <f>'Приложение 2'!C265</f>
        <v>2607123</v>
      </c>
      <c r="M264" s="24">
        <v>0</v>
      </c>
      <c r="N264" s="24">
        <v>1011675.78</v>
      </c>
      <c r="O264" s="24">
        <v>0</v>
      </c>
      <c r="P264" s="24">
        <v>1595447.22</v>
      </c>
      <c r="Q264" s="24">
        <v>0</v>
      </c>
      <c r="R264" s="24">
        <f t="shared" si="38"/>
        <v>6374.3838630806849</v>
      </c>
      <c r="S264" s="24">
        <f>R264</f>
        <v>6374.3838630806849</v>
      </c>
      <c r="T264" s="115" t="s">
        <v>274</v>
      </c>
    </row>
    <row r="265" spans="1:20" s="4" customFormat="1" x14ac:dyDescent="0.25">
      <c r="A265" s="115" t="s">
        <v>845</v>
      </c>
      <c r="B265" s="25" t="s">
        <v>911</v>
      </c>
      <c r="C265" s="354">
        <v>1959</v>
      </c>
      <c r="D265" s="354">
        <v>1959</v>
      </c>
      <c r="E265" s="355" t="s">
        <v>314</v>
      </c>
      <c r="F265" s="354">
        <v>2</v>
      </c>
      <c r="G265" s="354">
        <v>1</v>
      </c>
      <c r="H265" s="24">
        <v>303.60000000000002</v>
      </c>
      <c r="I265" s="24">
        <v>277.39999999999998</v>
      </c>
      <c r="J265" s="24">
        <v>277.39999999999998</v>
      </c>
      <c r="K265" s="357">
        <v>24</v>
      </c>
      <c r="L265" s="24">
        <f>'Приложение 2'!C266</f>
        <v>303733</v>
      </c>
      <c r="M265" s="24">
        <v>0</v>
      </c>
      <c r="N265" s="24">
        <v>113648.57</v>
      </c>
      <c r="O265" s="24">
        <v>0</v>
      </c>
      <c r="P265" s="24">
        <v>190084.43</v>
      </c>
      <c r="Q265" s="24">
        <v>0</v>
      </c>
      <c r="R265" s="24">
        <f t="shared" si="38"/>
        <v>1094.9279019466476</v>
      </c>
      <c r="S265" s="24">
        <v>4459.58</v>
      </c>
      <c r="T265" s="115" t="s">
        <v>274</v>
      </c>
    </row>
    <row r="266" spans="1:20" s="4" customFormat="1" x14ac:dyDescent="0.25">
      <c r="A266" s="115" t="s">
        <v>846</v>
      </c>
      <c r="B266" s="25" t="s">
        <v>912</v>
      </c>
      <c r="C266" s="354">
        <v>1958</v>
      </c>
      <c r="D266" s="354">
        <v>1958</v>
      </c>
      <c r="E266" s="355" t="s">
        <v>314</v>
      </c>
      <c r="F266" s="354">
        <v>4</v>
      </c>
      <c r="G266" s="354">
        <v>2</v>
      </c>
      <c r="H266" s="24">
        <v>1372.2</v>
      </c>
      <c r="I266" s="24">
        <v>1200.3</v>
      </c>
      <c r="J266" s="24">
        <v>1200.3</v>
      </c>
      <c r="K266" s="357">
        <v>67</v>
      </c>
      <c r="L266" s="24">
        <f>'Приложение 2'!C267</f>
        <v>189642</v>
      </c>
      <c r="M266" s="24">
        <v>0</v>
      </c>
      <c r="N266" s="24">
        <v>73466.459999999992</v>
      </c>
      <c r="O266" s="24">
        <v>0</v>
      </c>
      <c r="P266" s="24">
        <v>116175.54</v>
      </c>
      <c r="Q266" s="24">
        <v>0</v>
      </c>
      <c r="R266" s="24">
        <f t="shared" si="38"/>
        <v>157.99550112471883</v>
      </c>
      <c r="S266" s="24">
        <v>307.95</v>
      </c>
      <c r="T266" s="115" t="s">
        <v>274</v>
      </c>
    </row>
    <row r="267" spans="1:20" s="4" customFormat="1" x14ac:dyDescent="0.25">
      <c r="A267" s="115" t="s">
        <v>847</v>
      </c>
      <c r="B267" s="25" t="s">
        <v>913</v>
      </c>
      <c r="C267" s="354">
        <v>1944</v>
      </c>
      <c r="D267" s="354">
        <v>1944</v>
      </c>
      <c r="E267" s="355" t="s">
        <v>345</v>
      </c>
      <c r="F267" s="354">
        <v>2</v>
      </c>
      <c r="G267" s="354">
        <v>2</v>
      </c>
      <c r="H267" s="24">
        <v>1165.0999999999999</v>
      </c>
      <c r="I267" s="24">
        <v>1067.4000000000001</v>
      </c>
      <c r="J267" s="24">
        <v>1067.4000000000001</v>
      </c>
      <c r="K267" s="357">
        <v>62</v>
      </c>
      <c r="L267" s="24">
        <f>'Приложение 2'!C268</f>
        <v>3938358</v>
      </c>
      <c r="M267" s="24">
        <v>0</v>
      </c>
      <c r="N267" s="24">
        <v>1574305.2000000002</v>
      </c>
      <c r="O267" s="24">
        <v>0</v>
      </c>
      <c r="P267" s="24">
        <v>2364052.7999999998</v>
      </c>
      <c r="Q267" s="24">
        <v>0</v>
      </c>
      <c r="R267" s="24">
        <f t="shared" si="38"/>
        <v>3689.6739741427764</v>
      </c>
      <c r="S267" s="24">
        <v>4793.54</v>
      </c>
      <c r="T267" s="115" t="s">
        <v>274</v>
      </c>
    </row>
    <row r="268" spans="1:20" s="4" customFormat="1" x14ac:dyDescent="0.25">
      <c r="A268" s="115" t="s">
        <v>848</v>
      </c>
      <c r="B268" s="25" t="s">
        <v>914</v>
      </c>
      <c r="C268" s="354">
        <v>1955</v>
      </c>
      <c r="D268" s="354">
        <v>1955</v>
      </c>
      <c r="E268" s="355" t="s">
        <v>314</v>
      </c>
      <c r="F268" s="354">
        <v>3</v>
      </c>
      <c r="G268" s="354">
        <v>1</v>
      </c>
      <c r="H268" s="24">
        <v>998.4</v>
      </c>
      <c r="I268" s="24">
        <v>907.7</v>
      </c>
      <c r="J268" s="24">
        <v>907.7</v>
      </c>
      <c r="K268" s="357">
        <v>30</v>
      </c>
      <c r="L268" s="24">
        <f>'Приложение 2'!C269</f>
        <v>578035</v>
      </c>
      <c r="M268" s="24">
        <v>0</v>
      </c>
      <c r="N268" s="24">
        <v>223928.16</v>
      </c>
      <c r="O268" s="24">
        <v>0</v>
      </c>
      <c r="P268" s="24">
        <v>354106.83999999997</v>
      </c>
      <c r="Q268" s="24">
        <v>0</v>
      </c>
      <c r="R268" s="24">
        <f t="shared" si="38"/>
        <v>636.81282362013883</v>
      </c>
      <c r="S268" s="24">
        <v>4005.9300000000003</v>
      </c>
      <c r="T268" s="115" t="s">
        <v>274</v>
      </c>
    </row>
    <row r="269" spans="1:20" s="4" customFormat="1" x14ac:dyDescent="0.25">
      <c r="A269" s="115" t="s">
        <v>77</v>
      </c>
      <c r="B269" s="124" t="s">
        <v>85</v>
      </c>
      <c r="C269" s="117">
        <v>2010</v>
      </c>
      <c r="D269" s="117">
        <v>2010</v>
      </c>
      <c r="E269" s="118" t="s">
        <v>84</v>
      </c>
      <c r="F269" s="117">
        <v>10</v>
      </c>
      <c r="G269" s="117">
        <v>1</v>
      </c>
      <c r="H269" s="119">
        <v>3019</v>
      </c>
      <c r="I269" s="119">
        <v>2290.8000000000002</v>
      </c>
      <c r="J269" s="119">
        <v>2290.8000000000002</v>
      </c>
      <c r="K269" s="120">
        <v>65</v>
      </c>
      <c r="L269" s="119">
        <f>'Приложение 2'!C270</f>
        <v>849523</v>
      </c>
      <c r="M269" s="24">
        <v>0</v>
      </c>
      <c r="N269" s="119">
        <v>100391.36</v>
      </c>
      <c r="O269" s="24">
        <v>0</v>
      </c>
      <c r="P269" s="119">
        <v>749131.64</v>
      </c>
      <c r="Q269" s="24">
        <v>0</v>
      </c>
      <c r="R269" s="24">
        <f t="shared" si="38"/>
        <v>370.84119085035792</v>
      </c>
      <c r="S269" s="119">
        <v>541.36</v>
      </c>
      <c r="T269" s="122" t="s">
        <v>274</v>
      </c>
    </row>
    <row r="270" spans="1:20" s="4" customFormat="1" x14ac:dyDescent="0.25">
      <c r="A270" s="115" t="s">
        <v>78</v>
      </c>
      <c r="B270" s="25" t="s">
        <v>915</v>
      </c>
      <c r="C270" s="354">
        <v>1972</v>
      </c>
      <c r="D270" s="354">
        <v>2007</v>
      </c>
      <c r="E270" s="355" t="s">
        <v>323</v>
      </c>
      <c r="F270" s="354">
        <v>5</v>
      </c>
      <c r="G270" s="354">
        <v>6</v>
      </c>
      <c r="H270" s="24">
        <v>4875.3999999999996</v>
      </c>
      <c r="I270" s="24">
        <v>4393.3999999999996</v>
      </c>
      <c r="J270" s="24">
        <v>4393.3999999999996</v>
      </c>
      <c r="K270" s="359">
        <v>214</v>
      </c>
      <c r="L270" s="24">
        <f>'Приложение 2'!C271</f>
        <v>8547959.5700000003</v>
      </c>
      <c r="M270" s="24">
        <v>0</v>
      </c>
      <c r="N270" s="24">
        <v>3311441.45</v>
      </c>
      <c r="O270" s="24">
        <v>0</v>
      </c>
      <c r="P270" s="24">
        <v>5236518.1199999992</v>
      </c>
      <c r="Q270" s="24">
        <v>0</v>
      </c>
      <c r="R270" s="24">
        <f t="shared" si="38"/>
        <v>1945.6365388992583</v>
      </c>
      <c r="S270" s="24">
        <f>R270</f>
        <v>1945.6365388992583</v>
      </c>
      <c r="T270" s="115" t="s">
        <v>274</v>
      </c>
    </row>
    <row r="271" spans="1:20" s="4" customFormat="1" x14ac:dyDescent="0.25">
      <c r="A271" s="115" t="s">
        <v>79</v>
      </c>
      <c r="B271" s="25" t="s">
        <v>916</v>
      </c>
      <c r="C271" s="354">
        <v>1975</v>
      </c>
      <c r="D271" s="354">
        <v>1975</v>
      </c>
      <c r="E271" s="355" t="s">
        <v>323</v>
      </c>
      <c r="F271" s="354">
        <v>5</v>
      </c>
      <c r="G271" s="354">
        <v>8</v>
      </c>
      <c r="H271" s="24">
        <v>6458.1</v>
      </c>
      <c r="I271" s="24">
        <v>5772.9</v>
      </c>
      <c r="J271" s="24">
        <v>5772.9</v>
      </c>
      <c r="K271" s="357">
        <v>119</v>
      </c>
      <c r="L271" s="24">
        <f>'Приложение 2'!C272</f>
        <v>14231583.049999999</v>
      </c>
      <c r="M271" s="24">
        <v>0</v>
      </c>
      <c r="N271" s="24">
        <v>5513251.3400000008</v>
      </c>
      <c r="O271" s="24">
        <v>0</v>
      </c>
      <c r="P271" s="24">
        <v>8718331.7100000009</v>
      </c>
      <c r="Q271" s="24">
        <v>0</v>
      </c>
      <c r="R271" s="24">
        <f t="shared" si="38"/>
        <v>2465.2398361308874</v>
      </c>
      <c r="S271" s="24">
        <f>R271</f>
        <v>2465.2398361308874</v>
      </c>
      <c r="T271" s="115" t="s">
        <v>274</v>
      </c>
    </row>
    <row r="272" spans="1:20" s="4" customFormat="1" x14ac:dyDescent="0.25">
      <c r="A272" s="115" t="s">
        <v>80</v>
      </c>
      <c r="B272" s="25" t="s">
        <v>917</v>
      </c>
      <c r="C272" s="354">
        <v>1962</v>
      </c>
      <c r="D272" s="354">
        <v>1962</v>
      </c>
      <c r="E272" s="355" t="s">
        <v>314</v>
      </c>
      <c r="F272" s="354">
        <v>2</v>
      </c>
      <c r="G272" s="354">
        <v>2</v>
      </c>
      <c r="H272" s="24">
        <v>685.6</v>
      </c>
      <c r="I272" s="24">
        <v>630.4</v>
      </c>
      <c r="J272" s="24">
        <v>630.4</v>
      </c>
      <c r="K272" s="357">
        <v>40</v>
      </c>
      <c r="L272" s="24">
        <f>'Приложение 2'!C273</f>
        <v>8606029.1699999999</v>
      </c>
      <c r="M272" s="24">
        <v>0</v>
      </c>
      <c r="N272" s="24">
        <v>3604146.4699999997</v>
      </c>
      <c r="O272" s="24">
        <v>0</v>
      </c>
      <c r="P272" s="24">
        <v>5001882.7</v>
      </c>
      <c r="Q272" s="24">
        <v>0</v>
      </c>
      <c r="R272" s="24">
        <f t="shared" si="38"/>
        <v>13651.696018401015</v>
      </c>
      <c r="S272" s="24">
        <v>30177.339999999997</v>
      </c>
      <c r="T272" s="115" t="s">
        <v>274</v>
      </c>
    </row>
    <row r="273" spans="1:22" s="4" customFormat="1" x14ac:dyDescent="0.25">
      <c r="A273" s="99" t="s">
        <v>509</v>
      </c>
      <c r="B273" s="101" t="s">
        <v>508</v>
      </c>
      <c r="C273" s="205" t="s">
        <v>268</v>
      </c>
      <c r="D273" s="205" t="s">
        <v>268</v>
      </c>
      <c r="E273" s="205" t="s">
        <v>268</v>
      </c>
      <c r="F273" s="205" t="s">
        <v>268</v>
      </c>
      <c r="G273" s="205" t="s">
        <v>268</v>
      </c>
      <c r="H273" s="102">
        <f>SUM(H274:H287)</f>
        <v>50237.100000000006</v>
      </c>
      <c r="I273" s="102">
        <f t="shared" ref="I273:Q273" si="39">SUM(I274:I287)</f>
        <v>45577</v>
      </c>
      <c r="J273" s="102">
        <f t="shared" si="39"/>
        <v>45577</v>
      </c>
      <c r="K273" s="103">
        <f t="shared" si="39"/>
        <v>1655</v>
      </c>
      <c r="L273" s="102">
        <f t="shared" si="39"/>
        <v>35373319.859999999</v>
      </c>
      <c r="M273" s="102">
        <f t="shared" si="39"/>
        <v>0</v>
      </c>
      <c r="N273" s="102">
        <f t="shared" si="39"/>
        <v>20356924.180000003</v>
      </c>
      <c r="O273" s="102">
        <f t="shared" si="39"/>
        <v>0</v>
      </c>
      <c r="P273" s="102">
        <f t="shared" si="39"/>
        <v>15016395.680000002</v>
      </c>
      <c r="Q273" s="102">
        <f t="shared" si="39"/>
        <v>0</v>
      </c>
      <c r="R273" s="102" t="s">
        <v>268</v>
      </c>
      <c r="S273" s="102" t="s">
        <v>268</v>
      </c>
      <c r="T273" s="205" t="s">
        <v>268</v>
      </c>
    </row>
    <row r="274" spans="1:22" s="4" customFormat="1" x14ac:dyDescent="0.25">
      <c r="A274" s="206" t="s">
        <v>510</v>
      </c>
      <c r="B274" s="152" t="s">
        <v>1066</v>
      </c>
      <c r="C274" s="337">
        <v>1985</v>
      </c>
      <c r="D274" s="337">
        <v>1985</v>
      </c>
      <c r="E274" s="338" t="s">
        <v>324</v>
      </c>
      <c r="F274" s="337">
        <v>5</v>
      </c>
      <c r="G274" s="337">
        <v>6</v>
      </c>
      <c r="H274" s="56">
        <v>4708.3</v>
      </c>
      <c r="I274" s="56">
        <v>4225.2</v>
      </c>
      <c r="J274" s="56">
        <v>4225.2</v>
      </c>
      <c r="K274" s="339">
        <v>156</v>
      </c>
      <c r="L274" s="56">
        <f>'Приложение 2'!C275</f>
        <v>2453198.66</v>
      </c>
      <c r="M274" s="56">
        <v>0</v>
      </c>
      <c r="N274" s="56">
        <f>L274-P274</f>
        <v>2453198.66</v>
      </c>
      <c r="O274" s="56">
        <v>0</v>
      </c>
      <c r="P274" s="56">
        <v>0</v>
      </c>
      <c r="Q274" s="56">
        <v>0</v>
      </c>
      <c r="R274" s="51">
        <f t="shared" ref="R274:R287" si="40">L274/I274</f>
        <v>580.61125153838873</v>
      </c>
      <c r="S274" s="56">
        <v>1379.8</v>
      </c>
      <c r="T274" s="340">
        <v>43100</v>
      </c>
    </row>
    <row r="275" spans="1:22" s="4" customFormat="1" x14ac:dyDescent="0.25">
      <c r="A275" s="206" t="s">
        <v>511</v>
      </c>
      <c r="B275" s="152" t="s">
        <v>1067</v>
      </c>
      <c r="C275" s="337">
        <v>1986</v>
      </c>
      <c r="D275" s="337">
        <v>1986</v>
      </c>
      <c r="E275" s="338" t="s">
        <v>324</v>
      </c>
      <c r="F275" s="337">
        <v>5</v>
      </c>
      <c r="G275" s="337">
        <v>6</v>
      </c>
      <c r="H275" s="56">
        <v>4653.3999999999996</v>
      </c>
      <c r="I275" s="56">
        <v>4180</v>
      </c>
      <c r="J275" s="56">
        <v>4180</v>
      </c>
      <c r="K275" s="339">
        <v>163</v>
      </c>
      <c r="L275" s="56">
        <f>'Приложение 2'!C276</f>
        <v>3312315.48</v>
      </c>
      <c r="M275" s="56">
        <v>0</v>
      </c>
      <c r="N275" s="56">
        <f t="shared" ref="N275:N287" si="41">L275-P275</f>
        <v>1697445.76</v>
      </c>
      <c r="O275" s="56">
        <v>0</v>
      </c>
      <c r="P275" s="56">
        <v>1614869.72</v>
      </c>
      <c r="Q275" s="56">
        <v>0</v>
      </c>
      <c r="R275" s="51">
        <f t="shared" si="40"/>
        <v>792.41997129186598</v>
      </c>
      <c r="S275" s="56">
        <v>1379.8</v>
      </c>
      <c r="T275" s="340">
        <v>43100</v>
      </c>
    </row>
    <row r="276" spans="1:22" s="4" customFormat="1" x14ac:dyDescent="0.25">
      <c r="A276" s="206" t="s">
        <v>512</v>
      </c>
      <c r="B276" s="152" t="s">
        <v>1069</v>
      </c>
      <c r="C276" s="337">
        <v>1963</v>
      </c>
      <c r="D276" s="337">
        <v>2015</v>
      </c>
      <c r="E276" s="338" t="s">
        <v>324</v>
      </c>
      <c r="F276" s="337">
        <v>4</v>
      </c>
      <c r="G276" s="337">
        <v>4</v>
      </c>
      <c r="H276" s="56">
        <v>3009.3</v>
      </c>
      <c r="I276" s="56">
        <v>2710.2</v>
      </c>
      <c r="J276" s="56">
        <v>2710.2</v>
      </c>
      <c r="K276" s="339">
        <v>92</v>
      </c>
      <c r="L276" s="56">
        <f>'Приложение 2'!C277</f>
        <v>7976716.4699999997</v>
      </c>
      <c r="M276" s="56">
        <v>0</v>
      </c>
      <c r="N276" s="56">
        <v>4087179.97</v>
      </c>
      <c r="O276" s="56">
        <v>0</v>
      </c>
      <c r="P276" s="56">
        <v>3889536.5</v>
      </c>
      <c r="Q276" s="56">
        <v>0</v>
      </c>
      <c r="R276" s="51">
        <f t="shared" si="40"/>
        <v>2943.2205999557227</v>
      </c>
      <c r="S276" s="56">
        <v>7045.8899999999994</v>
      </c>
      <c r="T276" s="340">
        <v>43100</v>
      </c>
    </row>
    <row r="277" spans="1:22" s="4" customFormat="1" x14ac:dyDescent="0.25">
      <c r="A277" s="206" t="s">
        <v>513</v>
      </c>
      <c r="B277" s="152" t="s">
        <v>1068</v>
      </c>
      <c r="C277" s="337">
        <v>1963</v>
      </c>
      <c r="D277" s="337">
        <v>1963</v>
      </c>
      <c r="E277" s="338" t="s">
        <v>324</v>
      </c>
      <c r="F277" s="337">
        <v>5</v>
      </c>
      <c r="G277" s="337">
        <v>4</v>
      </c>
      <c r="H277" s="56">
        <v>3193.7</v>
      </c>
      <c r="I277" s="56">
        <v>2896.4</v>
      </c>
      <c r="J277" s="56">
        <v>2896.4</v>
      </c>
      <c r="K277" s="339">
        <v>91</v>
      </c>
      <c r="L277" s="56">
        <f>'Приложение 2'!C278</f>
        <v>722445.86</v>
      </c>
      <c r="M277" s="56">
        <v>0</v>
      </c>
      <c r="N277" s="56">
        <f t="shared" si="41"/>
        <v>383297.99</v>
      </c>
      <c r="O277" s="56">
        <v>0</v>
      </c>
      <c r="P277" s="56">
        <v>339147.87</v>
      </c>
      <c r="Q277" s="56">
        <v>0</v>
      </c>
      <c r="R277" s="51">
        <f t="shared" si="40"/>
        <v>249.42889794227315</v>
      </c>
      <c r="S277" s="56">
        <v>384.6</v>
      </c>
      <c r="T277" s="340">
        <v>43100</v>
      </c>
    </row>
    <row r="278" spans="1:22" s="4" customFormat="1" x14ac:dyDescent="0.25">
      <c r="A278" s="206" t="s">
        <v>514</v>
      </c>
      <c r="B278" s="152" t="s">
        <v>1053</v>
      </c>
      <c r="C278" s="337">
        <v>1963</v>
      </c>
      <c r="D278" s="337">
        <v>1963</v>
      </c>
      <c r="E278" s="338" t="s">
        <v>324</v>
      </c>
      <c r="F278" s="337">
        <v>5</v>
      </c>
      <c r="G278" s="337">
        <v>4</v>
      </c>
      <c r="H278" s="56">
        <v>3350.2</v>
      </c>
      <c r="I278" s="56">
        <v>2999.4</v>
      </c>
      <c r="J278" s="56">
        <v>2999.4</v>
      </c>
      <c r="K278" s="339">
        <v>69</v>
      </c>
      <c r="L278" s="56">
        <f>'Приложение 2'!C279</f>
        <v>541660.56999999995</v>
      </c>
      <c r="M278" s="56">
        <v>0</v>
      </c>
      <c r="N278" s="56">
        <f t="shared" si="41"/>
        <v>343074.52999999991</v>
      </c>
      <c r="O278" s="56">
        <v>0</v>
      </c>
      <c r="P278" s="56">
        <v>198586.04</v>
      </c>
      <c r="Q278" s="56">
        <v>0</v>
      </c>
      <c r="R278" s="51">
        <f t="shared" si="40"/>
        <v>180.58964126158563</v>
      </c>
      <c r="S278" s="56">
        <v>384.6</v>
      </c>
      <c r="T278" s="340">
        <v>43100</v>
      </c>
    </row>
    <row r="279" spans="1:22" s="4" customFormat="1" x14ac:dyDescent="0.25">
      <c r="A279" s="206" t="s">
        <v>515</v>
      </c>
      <c r="B279" s="152" t="s">
        <v>1054</v>
      </c>
      <c r="C279" s="337">
        <v>1964</v>
      </c>
      <c r="D279" s="337">
        <v>1964</v>
      </c>
      <c r="E279" s="338" t="s">
        <v>324</v>
      </c>
      <c r="F279" s="337">
        <v>5</v>
      </c>
      <c r="G279" s="337">
        <v>4</v>
      </c>
      <c r="H279" s="56">
        <v>3183.2</v>
      </c>
      <c r="I279" s="56">
        <v>2888.8</v>
      </c>
      <c r="J279" s="56">
        <v>2888.8</v>
      </c>
      <c r="K279" s="339">
        <v>91</v>
      </c>
      <c r="L279" s="56">
        <f>'Приложение 2'!C280</f>
        <v>1448440.7599999998</v>
      </c>
      <c r="M279" s="56">
        <v>0</v>
      </c>
      <c r="N279" s="56">
        <f t="shared" si="41"/>
        <v>800973.64999999979</v>
      </c>
      <c r="O279" s="56">
        <v>0</v>
      </c>
      <c r="P279" s="56">
        <v>647467.11</v>
      </c>
      <c r="Q279" s="56">
        <v>0</v>
      </c>
      <c r="R279" s="51">
        <f t="shared" si="40"/>
        <v>501.39876765438925</v>
      </c>
      <c r="S279" s="56">
        <v>797.1</v>
      </c>
      <c r="T279" s="340">
        <v>43100</v>
      </c>
    </row>
    <row r="280" spans="1:22" s="4" customFormat="1" x14ac:dyDescent="0.25">
      <c r="A280" s="206" t="s">
        <v>516</v>
      </c>
      <c r="B280" s="152" t="s">
        <v>1070</v>
      </c>
      <c r="C280" s="337">
        <v>1972</v>
      </c>
      <c r="D280" s="337">
        <v>2015</v>
      </c>
      <c r="E280" s="338" t="s">
        <v>314</v>
      </c>
      <c r="F280" s="337">
        <v>4</v>
      </c>
      <c r="G280" s="337">
        <v>6</v>
      </c>
      <c r="H280" s="56">
        <v>4664.6000000000004</v>
      </c>
      <c r="I280" s="56">
        <v>4222.7</v>
      </c>
      <c r="J280" s="56">
        <v>4222.7</v>
      </c>
      <c r="K280" s="339">
        <v>176</v>
      </c>
      <c r="L280" s="56">
        <f>'Приложение 2'!C281</f>
        <v>7538636.7400000002</v>
      </c>
      <c r="M280" s="56">
        <v>0</v>
      </c>
      <c r="N280" s="56">
        <f t="shared" si="41"/>
        <v>3869902.3600000003</v>
      </c>
      <c r="O280" s="56">
        <v>0</v>
      </c>
      <c r="P280" s="56">
        <v>3668734.38</v>
      </c>
      <c r="Q280" s="56">
        <v>0</v>
      </c>
      <c r="R280" s="51">
        <f t="shared" si="40"/>
        <v>1785.2645795344213</v>
      </c>
      <c r="S280" s="56">
        <v>2487.81</v>
      </c>
      <c r="T280" s="340">
        <v>43100</v>
      </c>
    </row>
    <row r="281" spans="1:22" s="4" customFormat="1" x14ac:dyDescent="0.25">
      <c r="A281" s="206" t="s">
        <v>517</v>
      </c>
      <c r="B281" s="152" t="s">
        <v>1071</v>
      </c>
      <c r="C281" s="337">
        <v>1960</v>
      </c>
      <c r="D281" s="337">
        <v>2006</v>
      </c>
      <c r="E281" s="338" t="s">
        <v>324</v>
      </c>
      <c r="F281" s="337">
        <v>3</v>
      </c>
      <c r="G281" s="337">
        <v>3</v>
      </c>
      <c r="H281" s="56">
        <v>1628.9</v>
      </c>
      <c r="I281" s="56">
        <v>1506.5</v>
      </c>
      <c r="J281" s="56">
        <v>1506.5</v>
      </c>
      <c r="K281" s="339">
        <v>60</v>
      </c>
      <c r="L281" s="56">
        <f>'Приложение 2'!C282</f>
        <v>3125135.3</v>
      </c>
      <c r="M281" s="56">
        <v>0</v>
      </c>
      <c r="N281" s="56">
        <f t="shared" si="41"/>
        <v>1610480.4099999997</v>
      </c>
      <c r="O281" s="56">
        <v>0</v>
      </c>
      <c r="P281" s="56">
        <v>1514654.8900000001</v>
      </c>
      <c r="Q281" s="56">
        <v>0</v>
      </c>
      <c r="R281" s="51">
        <f t="shared" si="40"/>
        <v>2074.4343179555258</v>
      </c>
      <c r="S281" s="56">
        <v>3320.0999999999995</v>
      </c>
      <c r="T281" s="340">
        <v>43100</v>
      </c>
    </row>
    <row r="282" spans="1:22" s="4" customFormat="1" x14ac:dyDescent="0.25">
      <c r="A282" s="206" t="s">
        <v>518</v>
      </c>
      <c r="B282" s="152" t="s">
        <v>1057</v>
      </c>
      <c r="C282" s="337">
        <v>1964</v>
      </c>
      <c r="D282" s="337">
        <v>2015</v>
      </c>
      <c r="E282" s="338" t="s">
        <v>314</v>
      </c>
      <c r="F282" s="337">
        <v>4</v>
      </c>
      <c r="G282" s="337">
        <v>3</v>
      </c>
      <c r="H282" s="56">
        <v>2178.1</v>
      </c>
      <c r="I282" s="56">
        <v>2015.7</v>
      </c>
      <c r="J282" s="56">
        <v>2015.7</v>
      </c>
      <c r="K282" s="339">
        <v>65</v>
      </c>
      <c r="L282" s="56">
        <f>'Приложение 2'!C283</f>
        <v>387409.44</v>
      </c>
      <c r="M282" s="56">
        <v>0</v>
      </c>
      <c r="N282" s="56">
        <f t="shared" si="41"/>
        <v>220717.59</v>
      </c>
      <c r="O282" s="56">
        <v>0</v>
      </c>
      <c r="P282" s="56">
        <v>166691.85</v>
      </c>
      <c r="Q282" s="56">
        <v>0</v>
      </c>
      <c r="R282" s="51">
        <f t="shared" si="40"/>
        <v>192.19598154487275</v>
      </c>
      <c r="S282" s="56">
        <v>600.17000000000007</v>
      </c>
      <c r="T282" s="340">
        <v>43100</v>
      </c>
    </row>
    <row r="283" spans="1:22" s="12" customFormat="1" x14ac:dyDescent="0.25">
      <c r="A283" s="206" t="s">
        <v>519</v>
      </c>
      <c r="B283" s="152" t="s">
        <v>1060</v>
      </c>
      <c r="C283" s="337">
        <v>1961</v>
      </c>
      <c r="D283" s="337">
        <v>2006</v>
      </c>
      <c r="E283" s="338" t="s">
        <v>324</v>
      </c>
      <c r="F283" s="337">
        <v>4</v>
      </c>
      <c r="G283" s="337">
        <v>3</v>
      </c>
      <c r="H283" s="56">
        <v>2184</v>
      </c>
      <c r="I283" s="56">
        <v>2021.6</v>
      </c>
      <c r="J283" s="56">
        <v>2021.6</v>
      </c>
      <c r="K283" s="339">
        <v>87</v>
      </c>
      <c r="L283" s="56">
        <f>'Приложение 2'!C284</f>
        <v>3726712.83</v>
      </c>
      <c r="M283" s="56">
        <v>0</v>
      </c>
      <c r="N283" s="56">
        <f t="shared" si="41"/>
        <v>2694052.42</v>
      </c>
      <c r="O283" s="56">
        <v>0</v>
      </c>
      <c r="P283" s="56">
        <v>1032660.4099999999</v>
      </c>
      <c r="Q283" s="56">
        <v>0</v>
      </c>
      <c r="R283" s="51">
        <f t="shared" si="40"/>
        <v>1843.447185397705</v>
      </c>
      <c r="S283" s="56">
        <v>3028.8</v>
      </c>
      <c r="T283" s="340">
        <v>43100</v>
      </c>
      <c r="U283" s="4"/>
      <c r="V283" s="4"/>
    </row>
    <row r="284" spans="1:22" s="13" customFormat="1" x14ac:dyDescent="0.25">
      <c r="A284" s="206" t="s">
        <v>520</v>
      </c>
      <c r="B284" s="152" t="s">
        <v>1072</v>
      </c>
      <c r="C284" s="337">
        <v>1980</v>
      </c>
      <c r="D284" s="337">
        <v>2006</v>
      </c>
      <c r="E284" s="338" t="s">
        <v>323</v>
      </c>
      <c r="F284" s="337">
        <v>5</v>
      </c>
      <c r="G284" s="337">
        <v>8</v>
      </c>
      <c r="H284" s="56">
        <v>6738.5</v>
      </c>
      <c r="I284" s="56">
        <v>6025.6</v>
      </c>
      <c r="J284" s="56">
        <v>6025.6</v>
      </c>
      <c r="K284" s="339">
        <v>218</v>
      </c>
      <c r="L284" s="56">
        <f>'Приложение 2'!C285</f>
        <v>1114454.19</v>
      </c>
      <c r="M284" s="56">
        <v>0</v>
      </c>
      <c r="N284" s="56">
        <f t="shared" si="41"/>
        <v>601301.75</v>
      </c>
      <c r="O284" s="56">
        <v>0</v>
      </c>
      <c r="P284" s="56">
        <v>513152.44</v>
      </c>
      <c r="Q284" s="56">
        <v>0</v>
      </c>
      <c r="R284" s="51">
        <f t="shared" si="40"/>
        <v>184.95323121348909</v>
      </c>
      <c r="S284" s="56">
        <v>798.21</v>
      </c>
      <c r="T284" s="340">
        <v>43100</v>
      </c>
    </row>
    <row r="285" spans="1:22" s="15" customFormat="1" x14ac:dyDescent="0.25">
      <c r="A285" s="206" t="s">
        <v>521</v>
      </c>
      <c r="B285" s="152" t="s">
        <v>1073</v>
      </c>
      <c r="C285" s="337">
        <v>1976</v>
      </c>
      <c r="D285" s="337">
        <v>2016</v>
      </c>
      <c r="E285" s="338" t="s">
        <v>324</v>
      </c>
      <c r="F285" s="337">
        <v>5</v>
      </c>
      <c r="G285" s="337">
        <v>6</v>
      </c>
      <c r="H285" s="56">
        <v>4745.8</v>
      </c>
      <c r="I285" s="56">
        <v>4411</v>
      </c>
      <c r="J285" s="56">
        <v>4411</v>
      </c>
      <c r="K285" s="339">
        <v>204</v>
      </c>
      <c r="L285" s="56">
        <f>'Приложение 2'!C286</f>
        <v>627398.71</v>
      </c>
      <c r="M285" s="56">
        <v>0</v>
      </c>
      <c r="N285" s="56">
        <f t="shared" si="41"/>
        <v>316657.45999999996</v>
      </c>
      <c r="O285" s="56">
        <v>0</v>
      </c>
      <c r="P285" s="56">
        <v>310741.25</v>
      </c>
      <c r="Q285" s="56">
        <v>0</v>
      </c>
      <c r="R285" s="51">
        <f t="shared" si="40"/>
        <v>142.23502833824529</v>
      </c>
      <c r="S285" s="56">
        <v>384.6</v>
      </c>
      <c r="T285" s="340">
        <v>43100</v>
      </c>
      <c r="U285" s="10"/>
      <c r="V285" s="10"/>
    </row>
    <row r="286" spans="1:22" x14ac:dyDescent="0.25">
      <c r="A286" s="206" t="s">
        <v>522</v>
      </c>
      <c r="B286" s="152" t="s">
        <v>1074</v>
      </c>
      <c r="C286" s="337">
        <v>1974</v>
      </c>
      <c r="D286" s="337">
        <v>2016</v>
      </c>
      <c r="E286" s="338" t="s">
        <v>324</v>
      </c>
      <c r="F286" s="337">
        <v>4</v>
      </c>
      <c r="G286" s="337">
        <v>4</v>
      </c>
      <c r="H286" s="56">
        <v>3532.4</v>
      </c>
      <c r="I286" s="56">
        <v>3234.5</v>
      </c>
      <c r="J286" s="56">
        <v>3234.5</v>
      </c>
      <c r="K286" s="339">
        <v>97</v>
      </c>
      <c r="L286" s="56">
        <f>'Приложение 2'!C287</f>
        <v>72492.83</v>
      </c>
      <c r="M286" s="56">
        <v>0</v>
      </c>
      <c r="N286" s="56">
        <f t="shared" si="41"/>
        <v>61019.020000000004</v>
      </c>
      <c r="O286" s="56">
        <v>0</v>
      </c>
      <c r="P286" s="56">
        <v>11473.81</v>
      </c>
      <c r="Q286" s="56">
        <v>0</v>
      </c>
      <c r="R286" s="51">
        <f t="shared" si="40"/>
        <v>22.41237594682331</v>
      </c>
      <c r="S286" s="56">
        <v>141.13</v>
      </c>
      <c r="T286" s="340">
        <v>43100</v>
      </c>
    </row>
    <row r="287" spans="1:22" s="15" customFormat="1" x14ac:dyDescent="0.25">
      <c r="A287" s="206" t="s">
        <v>523</v>
      </c>
      <c r="B287" s="152" t="s">
        <v>1065</v>
      </c>
      <c r="C287" s="337">
        <v>1973</v>
      </c>
      <c r="D287" s="337">
        <v>1973</v>
      </c>
      <c r="E287" s="338" t="s">
        <v>324</v>
      </c>
      <c r="F287" s="337">
        <v>4</v>
      </c>
      <c r="G287" s="337">
        <v>3</v>
      </c>
      <c r="H287" s="56">
        <v>2466.6999999999998</v>
      </c>
      <c r="I287" s="56">
        <v>2239.4</v>
      </c>
      <c r="J287" s="56">
        <v>2239.4</v>
      </c>
      <c r="K287" s="339">
        <v>86</v>
      </c>
      <c r="L287" s="56">
        <f>'Приложение 2'!C288</f>
        <v>2326302.02</v>
      </c>
      <c r="M287" s="56">
        <v>0</v>
      </c>
      <c r="N287" s="56">
        <f t="shared" si="41"/>
        <v>1217622.6100000001</v>
      </c>
      <c r="O287" s="56">
        <v>0</v>
      </c>
      <c r="P287" s="56">
        <v>1108679.4099999999</v>
      </c>
      <c r="Q287" s="56">
        <v>0</v>
      </c>
      <c r="R287" s="51">
        <f t="shared" si="40"/>
        <v>1038.8059390908279</v>
      </c>
      <c r="S287" s="56">
        <v>2598.9300000000003</v>
      </c>
      <c r="T287" s="340">
        <v>43100</v>
      </c>
      <c r="U287" s="10"/>
      <c r="V287" s="10"/>
    </row>
    <row r="288" spans="1:22" s="15" customFormat="1" x14ac:dyDescent="0.25">
      <c r="A288" s="52" t="s">
        <v>526</v>
      </c>
      <c r="B288" s="41" t="s">
        <v>525</v>
      </c>
      <c r="C288" s="97" t="s">
        <v>268</v>
      </c>
      <c r="D288" s="97" t="s">
        <v>268</v>
      </c>
      <c r="E288" s="97" t="s">
        <v>268</v>
      </c>
      <c r="F288" s="97" t="s">
        <v>268</v>
      </c>
      <c r="G288" s="97" t="s">
        <v>268</v>
      </c>
      <c r="H288" s="43">
        <f>SUM(H289:H307)</f>
        <v>8186.2000000000007</v>
      </c>
      <c r="I288" s="43">
        <f t="shared" ref="I288:Q288" si="42">SUM(I289:I307)</f>
        <v>7579.9</v>
      </c>
      <c r="J288" s="43">
        <f t="shared" si="42"/>
        <v>4615.6200000000008</v>
      </c>
      <c r="K288" s="98">
        <f t="shared" si="42"/>
        <v>394</v>
      </c>
      <c r="L288" s="43">
        <f t="shared" si="42"/>
        <v>7468007</v>
      </c>
      <c r="M288" s="43">
        <f t="shared" si="42"/>
        <v>0</v>
      </c>
      <c r="N288" s="43">
        <f t="shared" si="42"/>
        <v>3050454.6500000004</v>
      </c>
      <c r="O288" s="43">
        <f t="shared" si="42"/>
        <v>0</v>
      </c>
      <c r="P288" s="43">
        <f t="shared" si="42"/>
        <v>4417552.3499999996</v>
      </c>
      <c r="Q288" s="43">
        <f t="shared" si="42"/>
        <v>0</v>
      </c>
      <c r="R288" s="43" t="s">
        <v>268</v>
      </c>
      <c r="S288" s="43" t="s">
        <v>268</v>
      </c>
      <c r="T288" s="97" t="s">
        <v>268</v>
      </c>
      <c r="U288" s="10"/>
      <c r="V288" s="10"/>
    </row>
    <row r="289" spans="1:50" x14ac:dyDescent="0.25">
      <c r="A289" s="58" t="s">
        <v>527</v>
      </c>
      <c r="B289" s="47" t="s">
        <v>1012</v>
      </c>
      <c r="C289" s="93">
        <v>1975</v>
      </c>
      <c r="D289" s="93">
        <v>1975</v>
      </c>
      <c r="E289" s="335" t="s">
        <v>314</v>
      </c>
      <c r="F289" s="93">
        <v>2</v>
      </c>
      <c r="G289" s="93">
        <v>1</v>
      </c>
      <c r="H289" s="51">
        <v>299.91000000000003</v>
      </c>
      <c r="I289" s="51">
        <v>277.20999999999998</v>
      </c>
      <c r="J289" s="51">
        <v>209.3</v>
      </c>
      <c r="K289" s="94">
        <v>14</v>
      </c>
      <c r="L289" s="51">
        <f>'Приложение 2'!C290</f>
        <v>1529123</v>
      </c>
      <c r="M289" s="51">
        <v>0</v>
      </c>
      <c r="N289" s="51">
        <v>777729.40999999992</v>
      </c>
      <c r="O289" s="51">
        <v>0</v>
      </c>
      <c r="P289" s="51">
        <v>751393.59</v>
      </c>
      <c r="Q289" s="51">
        <v>0</v>
      </c>
      <c r="R289" s="51">
        <f t="shared" ref="R289:R307" si="43">L289/I289</f>
        <v>5516.1177446701058</v>
      </c>
      <c r="S289" s="51">
        <v>10680.990312398544</v>
      </c>
      <c r="T289" s="362">
        <v>43100</v>
      </c>
      <c r="W289" s="15"/>
      <c r="X289" s="15"/>
      <c r="Y289" s="15"/>
      <c r="Z289" s="15"/>
      <c r="AA289" s="15"/>
      <c r="AB289" s="15"/>
    </row>
    <row r="290" spans="1:50" ht="15.75" x14ac:dyDescent="0.25">
      <c r="A290" s="58" t="s">
        <v>528</v>
      </c>
      <c r="B290" s="47" t="s">
        <v>1013</v>
      </c>
      <c r="C290" s="93">
        <v>1970</v>
      </c>
      <c r="D290" s="93">
        <v>2011</v>
      </c>
      <c r="E290" s="335" t="s">
        <v>272</v>
      </c>
      <c r="F290" s="93">
        <v>2</v>
      </c>
      <c r="G290" s="93">
        <v>2</v>
      </c>
      <c r="H290" s="51">
        <v>537.95000000000005</v>
      </c>
      <c r="I290" s="51">
        <v>495.6</v>
      </c>
      <c r="J290" s="51">
        <v>236.28</v>
      </c>
      <c r="K290" s="94">
        <v>28</v>
      </c>
      <c r="L290" s="51">
        <f>'Приложение 2'!C291</f>
        <v>144597</v>
      </c>
      <c r="M290" s="51">
        <v>0</v>
      </c>
      <c r="N290" s="51">
        <v>60276.54</v>
      </c>
      <c r="O290" s="51">
        <v>0</v>
      </c>
      <c r="P290" s="51">
        <v>84320.46</v>
      </c>
      <c r="Q290" s="51">
        <v>0</v>
      </c>
      <c r="R290" s="51">
        <f t="shared" si="43"/>
        <v>291.76150121065376</v>
      </c>
      <c r="S290" s="363">
        <v>2719.77</v>
      </c>
      <c r="T290" s="362">
        <v>43100</v>
      </c>
      <c r="W290" s="15"/>
      <c r="X290" s="15"/>
      <c r="Y290" s="15"/>
      <c r="Z290" s="15"/>
      <c r="AA290" s="15"/>
      <c r="AB290" s="15"/>
    </row>
    <row r="291" spans="1:50" ht="15.75" x14ac:dyDescent="0.25">
      <c r="A291" s="58" t="s">
        <v>529</v>
      </c>
      <c r="B291" s="47" t="s">
        <v>1014</v>
      </c>
      <c r="C291" s="93">
        <v>1970</v>
      </c>
      <c r="D291" s="93">
        <v>2016</v>
      </c>
      <c r="E291" s="335" t="s">
        <v>272</v>
      </c>
      <c r="F291" s="93">
        <v>2</v>
      </c>
      <c r="G291" s="93">
        <v>2</v>
      </c>
      <c r="H291" s="51">
        <v>538.16</v>
      </c>
      <c r="I291" s="51">
        <v>501.57</v>
      </c>
      <c r="J291" s="51">
        <v>236.29</v>
      </c>
      <c r="K291" s="94">
        <v>29</v>
      </c>
      <c r="L291" s="51">
        <f>'Приложение 2'!C292</f>
        <v>101222</v>
      </c>
      <c r="M291" s="51">
        <v>0</v>
      </c>
      <c r="N291" s="51">
        <v>43817.16</v>
      </c>
      <c r="O291" s="51">
        <v>0</v>
      </c>
      <c r="P291" s="51">
        <v>57404.84</v>
      </c>
      <c r="Q291" s="51">
        <v>0</v>
      </c>
      <c r="R291" s="51">
        <f t="shared" si="43"/>
        <v>201.81031560898779</v>
      </c>
      <c r="S291" s="363">
        <v>1921.23</v>
      </c>
      <c r="T291" s="362">
        <v>43100</v>
      </c>
      <c r="W291" s="15"/>
      <c r="X291" s="15"/>
      <c r="Y291" s="15"/>
      <c r="Z291" s="15"/>
      <c r="AA291" s="15"/>
      <c r="AB291" s="15"/>
    </row>
    <row r="292" spans="1:50" s="225" customFormat="1" x14ac:dyDescent="0.25">
      <c r="A292" s="58" t="s">
        <v>530</v>
      </c>
      <c r="B292" s="47" t="s">
        <v>1015</v>
      </c>
      <c r="C292" s="93">
        <v>1970</v>
      </c>
      <c r="D292" s="93">
        <v>2016</v>
      </c>
      <c r="E292" s="335" t="s">
        <v>272</v>
      </c>
      <c r="F292" s="93">
        <v>2</v>
      </c>
      <c r="G292" s="93">
        <v>2</v>
      </c>
      <c r="H292" s="51">
        <v>544.47</v>
      </c>
      <c r="I292" s="51">
        <v>511.77</v>
      </c>
      <c r="J292" s="51">
        <v>347.5</v>
      </c>
      <c r="K292" s="94">
        <v>25</v>
      </c>
      <c r="L292" s="51">
        <f>'Приложение 2'!C293</f>
        <v>57912</v>
      </c>
      <c r="M292" s="51">
        <v>0</v>
      </c>
      <c r="N292" s="51">
        <v>44708.23</v>
      </c>
      <c r="O292" s="51">
        <v>0</v>
      </c>
      <c r="P292" s="51">
        <v>13203.77</v>
      </c>
      <c r="Q292" s="51">
        <v>0</v>
      </c>
      <c r="R292" s="51">
        <f t="shared" si="43"/>
        <v>113.16020868749634</v>
      </c>
      <c r="S292" s="51">
        <v>6039.99</v>
      </c>
      <c r="T292" s="362">
        <v>43100</v>
      </c>
      <c r="U292" s="10"/>
      <c r="V292" s="10"/>
      <c r="W292" s="15"/>
      <c r="X292" s="15"/>
      <c r="Y292" s="15"/>
      <c r="Z292" s="15"/>
      <c r="AA292" s="15"/>
      <c r="AB292" s="15"/>
      <c r="AC292" s="224"/>
      <c r="AD292" s="224"/>
      <c r="AE292" s="224"/>
      <c r="AF292" s="224"/>
      <c r="AG292" s="224"/>
      <c r="AH292" s="224"/>
      <c r="AI292" s="224"/>
      <c r="AJ292" s="224"/>
      <c r="AK292" s="224"/>
      <c r="AL292" s="224"/>
      <c r="AM292" s="224"/>
      <c r="AN292" s="224"/>
      <c r="AO292" s="224"/>
      <c r="AP292" s="224"/>
      <c r="AQ292" s="224"/>
      <c r="AR292" s="224"/>
      <c r="AS292" s="224"/>
      <c r="AT292" s="224"/>
      <c r="AU292" s="224"/>
      <c r="AV292" s="224"/>
      <c r="AW292" s="224"/>
      <c r="AX292" s="224"/>
    </row>
    <row r="293" spans="1:50" s="224" customFormat="1" ht="15.75" x14ac:dyDescent="0.25">
      <c r="A293" s="58" t="s">
        <v>531</v>
      </c>
      <c r="B293" s="47" t="s">
        <v>1016</v>
      </c>
      <c r="C293" s="93">
        <v>1969</v>
      </c>
      <c r="D293" s="93">
        <v>2015</v>
      </c>
      <c r="E293" s="335" t="s">
        <v>272</v>
      </c>
      <c r="F293" s="93">
        <v>2</v>
      </c>
      <c r="G293" s="93">
        <v>2</v>
      </c>
      <c r="H293" s="51">
        <v>538.22</v>
      </c>
      <c r="I293" s="51">
        <v>505.52</v>
      </c>
      <c r="J293" s="51">
        <v>413.92</v>
      </c>
      <c r="K293" s="94">
        <v>19</v>
      </c>
      <c r="L293" s="51">
        <f>'Приложение 2'!C294</f>
        <v>101224</v>
      </c>
      <c r="M293" s="51">
        <v>0</v>
      </c>
      <c r="N293" s="51">
        <v>76313.3</v>
      </c>
      <c r="O293" s="51">
        <v>0</v>
      </c>
      <c r="P293" s="51">
        <v>24910.7</v>
      </c>
      <c r="Q293" s="51">
        <v>0</v>
      </c>
      <c r="R293" s="51">
        <f t="shared" si="43"/>
        <v>200.23737933217282</v>
      </c>
      <c r="S293" s="363">
        <v>1921.23</v>
      </c>
      <c r="T293" s="362">
        <v>43100</v>
      </c>
      <c r="U293" s="10"/>
      <c r="V293" s="10"/>
      <c r="W293" s="15"/>
      <c r="X293" s="15"/>
      <c r="Y293" s="15"/>
      <c r="Z293" s="15"/>
      <c r="AA293" s="15"/>
      <c r="AB293" s="15"/>
    </row>
    <row r="294" spans="1:50" s="224" customFormat="1" ht="15.75" x14ac:dyDescent="0.25">
      <c r="A294" s="58" t="s">
        <v>532</v>
      </c>
      <c r="B294" s="47" t="s">
        <v>1017</v>
      </c>
      <c r="C294" s="93">
        <v>1969</v>
      </c>
      <c r="D294" s="93">
        <v>2016</v>
      </c>
      <c r="E294" s="335" t="s">
        <v>272</v>
      </c>
      <c r="F294" s="93">
        <v>2</v>
      </c>
      <c r="G294" s="93">
        <v>1</v>
      </c>
      <c r="H294" s="51">
        <v>346.2</v>
      </c>
      <c r="I294" s="51">
        <v>320</v>
      </c>
      <c r="J294" s="51">
        <v>39</v>
      </c>
      <c r="K294" s="94">
        <v>16</v>
      </c>
      <c r="L294" s="51">
        <f>'Приложение 2'!C295</f>
        <v>97452</v>
      </c>
      <c r="M294" s="51">
        <v>0</v>
      </c>
      <c r="N294" s="51">
        <v>40623.730000000003</v>
      </c>
      <c r="O294" s="51">
        <v>0</v>
      </c>
      <c r="P294" s="51">
        <v>56828.270000000004</v>
      </c>
      <c r="Q294" s="51">
        <v>0</v>
      </c>
      <c r="R294" s="51">
        <f t="shared" si="43"/>
        <v>304.53750000000002</v>
      </c>
      <c r="S294" s="363">
        <v>1921.23</v>
      </c>
      <c r="T294" s="362">
        <v>43100</v>
      </c>
      <c r="U294" s="10"/>
      <c r="V294" s="10"/>
      <c r="W294" s="15"/>
      <c r="X294" s="15"/>
      <c r="Y294" s="15"/>
      <c r="Z294" s="15"/>
      <c r="AA294" s="15"/>
      <c r="AB294" s="15"/>
    </row>
    <row r="295" spans="1:50" s="224" customFormat="1" x14ac:dyDescent="0.25">
      <c r="A295" s="58" t="s">
        <v>533</v>
      </c>
      <c r="B295" s="47" t="s">
        <v>1018</v>
      </c>
      <c r="C295" s="93">
        <v>1977</v>
      </c>
      <c r="D295" s="93">
        <v>1977</v>
      </c>
      <c r="E295" s="335" t="s">
        <v>323</v>
      </c>
      <c r="F295" s="93">
        <v>3</v>
      </c>
      <c r="G295" s="93">
        <v>2</v>
      </c>
      <c r="H295" s="51">
        <v>1166.31</v>
      </c>
      <c r="I295" s="51">
        <v>1062.4100000000001</v>
      </c>
      <c r="J295" s="51">
        <v>881.35</v>
      </c>
      <c r="K295" s="94">
        <v>41</v>
      </c>
      <c r="L295" s="51">
        <f>'Приложение 2'!C296</f>
        <v>156806</v>
      </c>
      <c r="M295" s="51">
        <v>0</v>
      </c>
      <c r="N295" s="51">
        <v>65365.96</v>
      </c>
      <c r="O295" s="51">
        <v>0</v>
      </c>
      <c r="P295" s="51">
        <v>91440.04</v>
      </c>
      <c r="Q295" s="51">
        <v>0</v>
      </c>
      <c r="R295" s="51">
        <f t="shared" si="43"/>
        <v>147.59461977955777</v>
      </c>
      <c r="S295" s="51">
        <v>783.61</v>
      </c>
      <c r="T295" s="362">
        <v>43100</v>
      </c>
      <c r="U295" s="10"/>
      <c r="V295" s="10"/>
      <c r="W295" s="15"/>
      <c r="X295" s="15"/>
      <c r="Y295" s="15"/>
      <c r="Z295" s="15"/>
      <c r="AA295" s="15"/>
      <c r="AB295" s="15"/>
    </row>
    <row r="296" spans="1:50" s="224" customFormat="1" x14ac:dyDescent="0.25">
      <c r="A296" s="58" t="s">
        <v>1000</v>
      </c>
      <c r="B296" s="47" t="s">
        <v>1019</v>
      </c>
      <c r="C296" s="93">
        <v>1985</v>
      </c>
      <c r="D296" s="93">
        <v>1985</v>
      </c>
      <c r="E296" s="335" t="s">
        <v>272</v>
      </c>
      <c r="F296" s="93">
        <v>2</v>
      </c>
      <c r="G296" s="93">
        <v>1</v>
      </c>
      <c r="H296" s="51">
        <v>325.2</v>
      </c>
      <c r="I296" s="51">
        <v>291.8</v>
      </c>
      <c r="J296" s="51">
        <v>228.7</v>
      </c>
      <c r="K296" s="94">
        <v>13</v>
      </c>
      <c r="L296" s="51">
        <f>'Приложение 2'!C297</f>
        <v>1840975</v>
      </c>
      <c r="M296" s="51">
        <v>0</v>
      </c>
      <c r="N296" s="51">
        <v>678634.55</v>
      </c>
      <c r="O296" s="51">
        <v>0</v>
      </c>
      <c r="P296" s="51">
        <v>1162340.45</v>
      </c>
      <c r="Q296" s="51">
        <v>0</v>
      </c>
      <c r="R296" s="51">
        <f t="shared" si="43"/>
        <v>6309.0301576422207</v>
      </c>
      <c r="S296" s="51">
        <v>6039.99</v>
      </c>
      <c r="T296" s="362">
        <v>43100</v>
      </c>
      <c r="U296" s="10"/>
      <c r="V296" s="10"/>
      <c r="W296" s="15"/>
      <c r="X296" s="15"/>
      <c r="Y296" s="15"/>
      <c r="Z296" s="15"/>
      <c r="AA296" s="15"/>
      <c r="AB296" s="15"/>
    </row>
    <row r="297" spans="1:50" s="224" customFormat="1" ht="15.75" x14ac:dyDescent="0.25">
      <c r="A297" s="58" t="s">
        <v>1001</v>
      </c>
      <c r="B297" s="47" t="s">
        <v>1020</v>
      </c>
      <c r="C297" s="93">
        <v>1967</v>
      </c>
      <c r="D297" s="93">
        <v>2010</v>
      </c>
      <c r="E297" s="335" t="s">
        <v>272</v>
      </c>
      <c r="F297" s="93">
        <v>2</v>
      </c>
      <c r="G297" s="93">
        <v>1</v>
      </c>
      <c r="H297" s="51">
        <v>347.04</v>
      </c>
      <c r="I297" s="51">
        <v>321.74</v>
      </c>
      <c r="J297" s="51">
        <v>199.99</v>
      </c>
      <c r="K297" s="94">
        <v>18</v>
      </c>
      <c r="L297" s="51">
        <f>'Приложение 2'!C298</f>
        <v>193683</v>
      </c>
      <c r="M297" s="51">
        <v>0</v>
      </c>
      <c r="N297" s="51">
        <v>80738.459999999992</v>
      </c>
      <c r="O297" s="51">
        <v>0</v>
      </c>
      <c r="P297" s="51">
        <v>112944.54000000001</v>
      </c>
      <c r="Q297" s="51">
        <v>0</v>
      </c>
      <c r="R297" s="51">
        <f t="shared" si="43"/>
        <v>601.98607571330888</v>
      </c>
      <c r="S297" s="363">
        <v>3817.66</v>
      </c>
      <c r="T297" s="362">
        <v>43100</v>
      </c>
      <c r="U297" s="10"/>
      <c r="V297" s="10"/>
      <c r="W297" s="15"/>
      <c r="X297" s="15"/>
      <c r="Y297" s="15"/>
      <c r="Z297" s="15"/>
      <c r="AA297" s="15"/>
      <c r="AB297" s="15"/>
    </row>
    <row r="298" spans="1:50" s="224" customFormat="1" ht="15.75" x14ac:dyDescent="0.25">
      <c r="A298" s="58" t="s">
        <v>1002</v>
      </c>
      <c r="B298" s="47" t="s">
        <v>1021</v>
      </c>
      <c r="C298" s="93">
        <v>1967</v>
      </c>
      <c r="D298" s="93">
        <v>2015</v>
      </c>
      <c r="E298" s="335" t="s">
        <v>272</v>
      </c>
      <c r="F298" s="93">
        <v>2</v>
      </c>
      <c r="G298" s="93">
        <v>1</v>
      </c>
      <c r="H298" s="51">
        <v>347.31</v>
      </c>
      <c r="I298" s="51">
        <v>322.2</v>
      </c>
      <c r="J298" s="51">
        <v>113.5</v>
      </c>
      <c r="K298" s="94">
        <v>29</v>
      </c>
      <c r="L298" s="51">
        <f>'Приложение 2'!C299</f>
        <v>97474</v>
      </c>
      <c r="M298" s="51">
        <v>0</v>
      </c>
      <c r="N298" s="51">
        <v>38989.599999999999</v>
      </c>
      <c r="O298" s="51">
        <v>0</v>
      </c>
      <c r="P298" s="51">
        <v>58484.4</v>
      </c>
      <c r="Q298" s="51">
        <v>0</v>
      </c>
      <c r="R298" s="51">
        <f t="shared" si="43"/>
        <v>302.52638112973307</v>
      </c>
      <c r="S298" s="363">
        <v>1921.23</v>
      </c>
      <c r="T298" s="362">
        <v>43100</v>
      </c>
      <c r="U298" s="10"/>
      <c r="V298" s="10"/>
      <c r="W298" s="15"/>
      <c r="X298" s="15"/>
      <c r="Y298" s="15"/>
      <c r="Z298" s="15"/>
      <c r="AA298" s="15"/>
      <c r="AB298" s="15"/>
    </row>
    <row r="299" spans="1:50" s="224" customFormat="1" x14ac:dyDescent="0.25">
      <c r="A299" s="58" t="s">
        <v>1003</v>
      </c>
      <c r="B299" s="47" t="s">
        <v>1022</v>
      </c>
      <c r="C299" s="330">
        <v>1965</v>
      </c>
      <c r="D299" s="330">
        <v>2015</v>
      </c>
      <c r="E299" s="364" t="s">
        <v>272</v>
      </c>
      <c r="F299" s="365">
        <v>2</v>
      </c>
      <c r="G299" s="365">
        <v>1</v>
      </c>
      <c r="H299" s="51">
        <v>353.5</v>
      </c>
      <c r="I299" s="51">
        <v>329.2</v>
      </c>
      <c r="J299" s="51">
        <v>164.13</v>
      </c>
      <c r="K299" s="94">
        <v>8</v>
      </c>
      <c r="L299" s="51">
        <f>'Приложение 2'!C300</f>
        <v>2435987</v>
      </c>
      <c r="M299" s="51">
        <v>0</v>
      </c>
      <c r="N299" s="51">
        <v>831105.68</v>
      </c>
      <c r="O299" s="51">
        <v>0</v>
      </c>
      <c r="P299" s="51">
        <v>1604881.32</v>
      </c>
      <c r="Q299" s="51">
        <v>0</v>
      </c>
      <c r="R299" s="51">
        <f t="shared" si="43"/>
        <v>7399.7174969623329</v>
      </c>
      <c r="S299" s="51">
        <v>7961.2200593471807</v>
      </c>
      <c r="T299" s="362">
        <v>43100</v>
      </c>
      <c r="U299" s="10"/>
      <c r="V299" s="10"/>
      <c r="W299" s="15"/>
      <c r="X299" s="15"/>
      <c r="Y299" s="15"/>
      <c r="Z299" s="15"/>
      <c r="AA299" s="15"/>
      <c r="AB299" s="15"/>
    </row>
    <row r="300" spans="1:50" s="224" customFormat="1" ht="15.75" x14ac:dyDescent="0.25">
      <c r="A300" s="58" t="s">
        <v>1004</v>
      </c>
      <c r="B300" s="47" t="s">
        <v>1023</v>
      </c>
      <c r="C300" s="330">
        <v>1966</v>
      </c>
      <c r="D300" s="330">
        <v>2016</v>
      </c>
      <c r="E300" s="335" t="s">
        <v>272</v>
      </c>
      <c r="F300" s="330">
        <v>2</v>
      </c>
      <c r="G300" s="330">
        <v>1</v>
      </c>
      <c r="H300" s="153">
        <v>350.8</v>
      </c>
      <c r="I300" s="153">
        <v>326.3</v>
      </c>
      <c r="J300" s="153">
        <v>190.78</v>
      </c>
      <c r="K300" s="366">
        <v>15</v>
      </c>
      <c r="L300" s="51">
        <f>'Приложение 2'!C301</f>
        <v>97543</v>
      </c>
      <c r="M300" s="51">
        <v>0</v>
      </c>
      <c r="N300" s="51">
        <v>40661.660000000003</v>
      </c>
      <c r="O300" s="51">
        <v>0</v>
      </c>
      <c r="P300" s="51">
        <v>56881.34</v>
      </c>
      <c r="Q300" s="51">
        <v>0</v>
      </c>
      <c r="R300" s="51">
        <f t="shared" si="43"/>
        <v>298.93656144652158</v>
      </c>
      <c r="S300" s="363">
        <v>1921.23</v>
      </c>
      <c r="T300" s="362">
        <v>43100</v>
      </c>
      <c r="U300" s="10"/>
      <c r="V300" s="10"/>
      <c r="W300" s="15"/>
      <c r="X300" s="15"/>
      <c r="Y300" s="15"/>
      <c r="Z300" s="15"/>
      <c r="AA300" s="15"/>
      <c r="AB300" s="15"/>
    </row>
    <row r="301" spans="1:50" s="224" customFormat="1" ht="15.75" x14ac:dyDescent="0.25">
      <c r="A301" s="58" t="s">
        <v>1005</v>
      </c>
      <c r="B301" s="47" t="s">
        <v>1024</v>
      </c>
      <c r="C301" s="93">
        <v>1966</v>
      </c>
      <c r="D301" s="93">
        <v>2015</v>
      </c>
      <c r="E301" s="335" t="s">
        <v>272</v>
      </c>
      <c r="F301" s="93">
        <v>2</v>
      </c>
      <c r="G301" s="93">
        <v>1</v>
      </c>
      <c r="H301" s="51">
        <v>349.17</v>
      </c>
      <c r="I301" s="51">
        <v>324</v>
      </c>
      <c r="J301" s="51">
        <v>151.69999999999999</v>
      </c>
      <c r="K301" s="94">
        <v>23</v>
      </c>
      <c r="L301" s="51">
        <f>'Приложение 2'!C302</f>
        <v>97510</v>
      </c>
      <c r="M301" s="51">
        <v>0</v>
      </c>
      <c r="N301" s="51">
        <v>39004</v>
      </c>
      <c r="O301" s="51">
        <v>0</v>
      </c>
      <c r="P301" s="51">
        <v>58506</v>
      </c>
      <c r="Q301" s="51">
        <v>0</v>
      </c>
      <c r="R301" s="51">
        <f t="shared" si="43"/>
        <v>300.95679012345681</v>
      </c>
      <c r="S301" s="363">
        <v>1921.23</v>
      </c>
      <c r="T301" s="336">
        <v>43100</v>
      </c>
      <c r="U301" s="10"/>
      <c r="V301" s="10"/>
      <c r="W301" s="15"/>
      <c r="X301" s="15"/>
      <c r="Y301" s="15"/>
      <c r="Z301" s="15"/>
      <c r="AA301" s="15"/>
      <c r="AB301" s="15"/>
    </row>
    <row r="302" spans="1:50" s="224" customFormat="1" x14ac:dyDescent="0.25">
      <c r="A302" s="58" t="s">
        <v>1006</v>
      </c>
      <c r="B302" s="47" t="s">
        <v>1025</v>
      </c>
      <c r="C302" s="93">
        <v>1968</v>
      </c>
      <c r="D302" s="93">
        <v>2015</v>
      </c>
      <c r="E302" s="335" t="s">
        <v>272</v>
      </c>
      <c r="F302" s="93">
        <v>2</v>
      </c>
      <c r="G302" s="93">
        <v>1</v>
      </c>
      <c r="H302" s="51">
        <v>348.8</v>
      </c>
      <c r="I302" s="51">
        <v>324.2</v>
      </c>
      <c r="J302" s="51">
        <v>201.3</v>
      </c>
      <c r="K302" s="94">
        <v>22</v>
      </c>
      <c r="L302" s="51">
        <f>'Приложение 2'!C303</f>
        <v>41787</v>
      </c>
      <c r="M302" s="51">
        <v>0</v>
      </c>
      <c r="N302" s="51">
        <v>17419.28</v>
      </c>
      <c r="O302" s="51">
        <v>0</v>
      </c>
      <c r="P302" s="51">
        <v>24367.72</v>
      </c>
      <c r="Q302" s="51">
        <v>0</v>
      </c>
      <c r="R302" s="51">
        <f t="shared" si="43"/>
        <v>128.89265885256015</v>
      </c>
      <c r="S302" s="51">
        <v>823.34</v>
      </c>
      <c r="T302" s="362">
        <v>43100</v>
      </c>
      <c r="U302" s="10"/>
      <c r="V302" s="10"/>
      <c r="W302" s="15"/>
      <c r="X302" s="15"/>
      <c r="Y302" s="15"/>
      <c r="Z302" s="15"/>
      <c r="AA302" s="15"/>
      <c r="AB302" s="15"/>
    </row>
    <row r="303" spans="1:50" s="224" customFormat="1" x14ac:dyDescent="0.25">
      <c r="A303" s="58" t="s">
        <v>1007</v>
      </c>
      <c r="B303" s="47" t="s">
        <v>1026</v>
      </c>
      <c r="C303" s="93">
        <v>1968</v>
      </c>
      <c r="D303" s="93">
        <v>2015</v>
      </c>
      <c r="E303" s="335" t="s">
        <v>272</v>
      </c>
      <c r="F303" s="93">
        <v>2</v>
      </c>
      <c r="G303" s="93">
        <v>1</v>
      </c>
      <c r="H303" s="51">
        <v>347.92</v>
      </c>
      <c r="I303" s="51">
        <v>323.52</v>
      </c>
      <c r="J303" s="51">
        <v>323.52</v>
      </c>
      <c r="K303" s="94">
        <v>13</v>
      </c>
      <c r="L303" s="51">
        <f>'Приложение 2'!C304</f>
        <v>41780</v>
      </c>
      <c r="M303" s="51">
        <v>0</v>
      </c>
      <c r="N303" s="51">
        <v>28262.71</v>
      </c>
      <c r="O303" s="51">
        <v>0</v>
      </c>
      <c r="P303" s="51">
        <v>13517.289999999999</v>
      </c>
      <c r="Q303" s="51">
        <v>0</v>
      </c>
      <c r="R303" s="51">
        <f t="shared" si="43"/>
        <v>129.14193867457962</v>
      </c>
      <c r="S303" s="51">
        <v>823.34</v>
      </c>
      <c r="T303" s="362">
        <v>43100</v>
      </c>
      <c r="U303" s="10"/>
      <c r="V303" s="10"/>
      <c r="W303" s="15"/>
      <c r="X303" s="15"/>
      <c r="Y303" s="15"/>
      <c r="Z303" s="15"/>
      <c r="AA303" s="15"/>
      <c r="AB303" s="15"/>
    </row>
    <row r="304" spans="1:50" s="224" customFormat="1" x14ac:dyDescent="0.25">
      <c r="A304" s="58" t="s">
        <v>1008</v>
      </c>
      <c r="B304" s="47" t="s">
        <v>1027</v>
      </c>
      <c r="C304" s="93">
        <v>1968</v>
      </c>
      <c r="D304" s="93">
        <v>2015</v>
      </c>
      <c r="E304" s="335" t="s">
        <v>272</v>
      </c>
      <c r="F304" s="93">
        <v>2</v>
      </c>
      <c r="G304" s="93">
        <v>1</v>
      </c>
      <c r="H304" s="51">
        <v>362.58</v>
      </c>
      <c r="I304" s="51">
        <v>337</v>
      </c>
      <c r="J304" s="51">
        <v>86.8</v>
      </c>
      <c r="K304" s="94">
        <v>29</v>
      </c>
      <c r="L304" s="51">
        <f>'Приложение 2'!C305</f>
        <v>97774</v>
      </c>
      <c r="M304" s="51">
        <v>0</v>
      </c>
      <c r="N304" s="51">
        <v>39109.599999999999</v>
      </c>
      <c r="O304" s="51">
        <v>0</v>
      </c>
      <c r="P304" s="51">
        <v>58664.4</v>
      </c>
      <c r="Q304" s="51">
        <v>0</v>
      </c>
      <c r="R304" s="51">
        <f t="shared" si="43"/>
        <v>290.13056379821961</v>
      </c>
      <c r="S304" s="51">
        <v>1921.2300593471809</v>
      </c>
      <c r="T304" s="362">
        <v>43100</v>
      </c>
      <c r="U304" s="10"/>
      <c r="V304" s="10"/>
      <c r="W304" s="15"/>
      <c r="X304" s="15"/>
      <c r="Y304" s="15"/>
      <c r="Z304" s="15"/>
      <c r="AA304" s="15"/>
      <c r="AB304" s="15"/>
    </row>
    <row r="305" spans="1:28" s="224" customFormat="1" x14ac:dyDescent="0.25">
      <c r="A305" s="58" t="s">
        <v>1009</v>
      </c>
      <c r="B305" s="47" t="s">
        <v>1028</v>
      </c>
      <c r="C305" s="93">
        <v>1969</v>
      </c>
      <c r="D305" s="93">
        <v>2015</v>
      </c>
      <c r="E305" s="335" t="s">
        <v>272</v>
      </c>
      <c r="F305" s="93">
        <v>2</v>
      </c>
      <c r="G305" s="93">
        <v>1</v>
      </c>
      <c r="H305" s="51">
        <v>363.63</v>
      </c>
      <c r="I305" s="51">
        <v>338.53</v>
      </c>
      <c r="J305" s="51">
        <v>259.72000000000003</v>
      </c>
      <c r="K305" s="94">
        <v>15</v>
      </c>
      <c r="L305" s="51">
        <f>'Приложение 2'!C306</f>
        <v>97795</v>
      </c>
      <c r="M305" s="51">
        <v>0</v>
      </c>
      <c r="N305" s="51">
        <v>51104.49</v>
      </c>
      <c r="O305" s="51">
        <v>0</v>
      </c>
      <c r="P305" s="51">
        <v>46690.51</v>
      </c>
      <c r="Q305" s="51">
        <v>0</v>
      </c>
      <c r="R305" s="51">
        <f t="shared" si="43"/>
        <v>288.88133991079081</v>
      </c>
      <c r="S305" s="51">
        <v>1921.23</v>
      </c>
      <c r="T305" s="362">
        <v>43100</v>
      </c>
      <c r="U305" s="10"/>
      <c r="V305" s="10"/>
      <c r="W305" s="15"/>
      <c r="X305" s="15"/>
      <c r="Y305" s="15"/>
      <c r="Z305" s="15"/>
      <c r="AA305" s="15"/>
      <c r="AB305" s="15"/>
    </row>
    <row r="306" spans="1:28" s="224" customFormat="1" x14ac:dyDescent="0.25">
      <c r="A306" s="58" t="s">
        <v>1010</v>
      </c>
      <c r="B306" s="47" t="s">
        <v>1029</v>
      </c>
      <c r="C306" s="93">
        <v>1968</v>
      </c>
      <c r="D306" s="93">
        <v>2010</v>
      </c>
      <c r="E306" s="335" t="s">
        <v>272</v>
      </c>
      <c r="F306" s="93">
        <v>2</v>
      </c>
      <c r="G306" s="93">
        <v>1</v>
      </c>
      <c r="H306" s="51">
        <v>366.33</v>
      </c>
      <c r="I306" s="51">
        <v>340.73</v>
      </c>
      <c r="J306" s="51">
        <v>79.84</v>
      </c>
      <c r="K306" s="94">
        <v>19</v>
      </c>
      <c r="L306" s="51">
        <f>'Приложение 2'!C307</f>
        <v>139783</v>
      </c>
      <c r="M306" s="51">
        <v>0</v>
      </c>
      <c r="N306" s="51">
        <v>55913.2</v>
      </c>
      <c r="O306" s="51">
        <v>0</v>
      </c>
      <c r="P306" s="51">
        <v>83869.8</v>
      </c>
      <c r="Q306" s="51">
        <v>0</v>
      </c>
      <c r="R306" s="51">
        <f t="shared" si="43"/>
        <v>410.24564904763298</v>
      </c>
      <c r="S306" s="51">
        <v>2719.77</v>
      </c>
      <c r="T306" s="362">
        <v>43100</v>
      </c>
      <c r="U306" s="10"/>
      <c r="V306" s="10"/>
      <c r="W306" s="15"/>
      <c r="X306" s="15"/>
      <c r="Y306" s="15"/>
      <c r="Z306" s="15"/>
      <c r="AA306" s="15"/>
      <c r="AB306" s="15"/>
    </row>
    <row r="307" spans="1:28" s="224" customFormat="1" x14ac:dyDescent="0.25">
      <c r="A307" s="58" t="s">
        <v>1011</v>
      </c>
      <c r="B307" s="47" t="s">
        <v>1030</v>
      </c>
      <c r="C307" s="93">
        <v>1969</v>
      </c>
      <c r="D307" s="93">
        <v>2010</v>
      </c>
      <c r="E307" s="335" t="s">
        <v>272</v>
      </c>
      <c r="F307" s="93">
        <v>2</v>
      </c>
      <c r="G307" s="93">
        <v>1</v>
      </c>
      <c r="H307" s="51">
        <v>352.7</v>
      </c>
      <c r="I307" s="51">
        <v>326.60000000000002</v>
      </c>
      <c r="J307" s="51">
        <v>252</v>
      </c>
      <c r="K307" s="94">
        <v>18</v>
      </c>
      <c r="L307" s="51">
        <f>'Приложение 2'!C308</f>
        <v>97580</v>
      </c>
      <c r="M307" s="51">
        <v>0</v>
      </c>
      <c r="N307" s="51">
        <v>40677.089999999997</v>
      </c>
      <c r="O307" s="51">
        <v>0</v>
      </c>
      <c r="P307" s="51">
        <v>56902.91</v>
      </c>
      <c r="Q307" s="51">
        <v>0</v>
      </c>
      <c r="R307" s="51">
        <f t="shared" si="43"/>
        <v>298.77526025719533</v>
      </c>
      <c r="S307" s="51">
        <v>1921.23</v>
      </c>
      <c r="T307" s="336">
        <v>43100</v>
      </c>
      <c r="U307" s="10"/>
      <c r="V307" s="10"/>
      <c r="W307" s="15"/>
      <c r="X307" s="15"/>
      <c r="Y307" s="15"/>
      <c r="Z307" s="15"/>
      <c r="AA307" s="15"/>
      <c r="AB307" s="15"/>
    </row>
    <row r="308" spans="1:28" s="15" customFormat="1" x14ac:dyDescent="0.25">
      <c r="A308" s="52" t="s">
        <v>534</v>
      </c>
      <c r="B308" s="41" t="s">
        <v>535</v>
      </c>
      <c r="C308" s="97" t="s">
        <v>268</v>
      </c>
      <c r="D308" s="97" t="s">
        <v>268</v>
      </c>
      <c r="E308" s="97" t="s">
        <v>268</v>
      </c>
      <c r="F308" s="97" t="s">
        <v>268</v>
      </c>
      <c r="G308" s="97" t="s">
        <v>268</v>
      </c>
      <c r="H308" s="43">
        <f t="shared" ref="H308:Q308" si="44">H309+H326+H328</f>
        <v>8950.6000000000022</v>
      </c>
      <c r="I308" s="43">
        <f t="shared" si="44"/>
        <v>8113.3999999999987</v>
      </c>
      <c r="J308" s="43">
        <f t="shared" si="44"/>
        <v>5314</v>
      </c>
      <c r="K308" s="98">
        <f t="shared" si="44"/>
        <v>270</v>
      </c>
      <c r="L308" s="43">
        <f>L309+L326+L328</f>
        <v>1019214</v>
      </c>
      <c r="M308" s="43">
        <f t="shared" si="44"/>
        <v>0</v>
      </c>
      <c r="N308" s="43">
        <f t="shared" si="44"/>
        <v>382636.33</v>
      </c>
      <c r="O308" s="43">
        <f t="shared" si="44"/>
        <v>0</v>
      </c>
      <c r="P308" s="43">
        <f t="shared" si="44"/>
        <v>636577.67000000004</v>
      </c>
      <c r="Q308" s="43">
        <f t="shared" si="44"/>
        <v>0</v>
      </c>
      <c r="R308" s="43" t="s">
        <v>268</v>
      </c>
      <c r="S308" s="43" t="s">
        <v>268</v>
      </c>
      <c r="T308" s="97" t="s">
        <v>268</v>
      </c>
      <c r="U308" s="10"/>
      <c r="V308" s="10"/>
    </row>
    <row r="309" spans="1:28" s="15" customFormat="1" x14ac:dyDescent="0.25">
      <c r="A309" s="52" t="s">
        <v>538</v>
      </c>
      <c r="B309" s="41" t="s">
        <v>962</v>
      </c>
      <c r="C309" s="97" t="s">
        <v>268</v>
      </c>
      <c r="D309" s="97" t="s">
        <v>268</v>
      </c>
      <c r="E309" s="97" t="s">
        <v>268</v>
      </c>
      <c r="F309" s="97" t="s">
        <v>268</v>
      </c>
      <c r="G309" s="97" t="s">
        <v>268</v>
      </c>
      <c r="H309" s="43">
        <f t="shared" ref="H309:Q309" si="45">SUM(H310:H325)</f>
        <v>8648.4000000000015</v>
      </c>
      <c r="I309" s="43">
        <f t="shared" si="45"/>
        <v>7847.4999999999991</v>
      </c>
      <c r="J309" s="43">
        <f t="shared" si="45"/>
        <v>5048.1000000000004</v>
      </c>
      <c r="K309" s="98">
        <f t="shared" si="45"/>
        <v>264</v>
      </c>
      <c r="L309" s="43">
        <f t="shared" si="45"/>
        <v>972512</v>
      </c>
      <c r="M309" s="43">
        <f t="shared" si="45"/>
        <v>0</v>
      </c>
      <c r="N309" s="43">
        <f t="shared" si="45"/>
        <v>382636.33</v>
      </c>
      <c r="O309" s="43">
        <f t="shared" si="45"/>
        <v>0</v>
      </c>
      <c r="P309" s="43">
        <f t="shared" si="45"/>
        <v>589875.67000000004</v>
      </c>
      <c r="Q309" s="43">
        <f t="shared" si="45"/>
        <v>0</v>
      </c>
      <c r="R309" s="43" t="s">
        <v>268</v>
      </c>
      <c r="S309" s="43" t="s">
        <v>268</v>
      </c>
      <c r="T309" s="97" t="s">
        <v>268</v>
      </c>
      <c r="U309" s="10"/>
      <c r="V309" s="10"/>
    </row>
    <row r="310" spans="1:28" x14ac:dyDescent="0.25">
      <c r="A310" s="58" t="s">
        <v>539</v>
      </c>
      <c r="B310" s="47" t="s">
        <v>967</v>
      </c>
      <c r="C310" s="93">
        <v>1969</v>
      </c>
      <c r="D310" s="93">
        <v>2012</v>
      </c>
      <c r="E310" s="335" t="s">
        <v>272</v>
      </c>
      <c r="F310" s="93">
        <v>2</v>
      </c>
      <c r="G310" s="93">
        <v>1</v>
      </c>
      <c r="H310" s="51">
        <v>328.6</v>
      </c>
      <c r="I310" s="51">
        <v>328.6</v>
      </c>
      <c r="J310" s="51">
        <v>209.3</v>
      </c>
      <c r="K310" s="94">
        <v>10</v>
      </c>
      <c r="L310" s="51">
        <f>'Приложение 2'!C311</f>
        <v>55481</v>
      </c>
      <c r="M310" s="51">
        <v>0</v>
      </c>
      <c r="N310" s="51">
        <v>16173</v>
      </c>
      <c r="O310" s="51">
        <v>0</v>
      </c>
      <c r="P310" s="51">
        <v>39308</v>
      </c>
      <c r="Q310" s="51">
        <v>0</v>
      </c>
      <c r="R310" s="51">
        <f t="shared" ref="R310:R325" si="46">L310/I310</f>
        <v>168.84053560559951</v>
      </c>
      <c r="S310" s="51">
        <v>1097.8900000000001</v>
      </c>
      <c r="T310" s="336">
        <v>43100</v>
      </c>
    </row>
    <row r="311" spans="1:28" x14ac:dyDescent="0.25">
      <c r="A311" s="58" t="s">
        <v>983</v>
      </c>
      <c r="B311" s="47" t="s">
        <v>968</v>
      </c>
      <c r="C311" s="93">
        <v>1981</v>
      </c>
      <c r="D311" s="93">
        <v>1981</v>
      </c>
      <c r="E311" s="335" t="s">
        <v>272</v>
      </c>
      <c r="F311" s="93">
        <v>2</v>
      </c>
      <c r="G311" s="93">
        <v>3</v>
      </c>
      <c r="H311" s="51">
        <v>841.2</v>
      </c>
      <c r="I311" s="51">
        <v>740.4</v>
      </c>
      <c r="J311" s="51">
        <v>740.4</v>
      </c>
      <c r="K311" s="94">
        <v>36</v>
      </c>
      <c r="L311" s="51">
        <f>'Приложение 2'!C312</f>
        <v>61243</v>
      </c>
      <c r="M311" s="51">
        <v>0</v>
      </c>
      <c r="N311" s="51">
        <v>17853</v>
      </c>
      <c r="O311" s="51">
        <v>0</v>
      </c>
      <c r="P311" s="51">
        <v>43390</v>
      </c>
      <c r="Q311" s="51">
        <v>0</v>
      </c>
      <c r="R311" s="51">
        <f t="shared" si="46"/>
        <v>82.716099405726638</v>
      </c>
      <c r="S311" s="51">
        <v>1097.8900000000001</v>
      </c>
      <c r="T311" s="336">
        <v>43100</v>
      </c>
    </row>
    <row r="312" spans="1:28" x14ac:dyDescent="0.25">
      <c r="A312" s="58" t="s">
        <v>984</v>
      </c>
      <c r="B312" s="47" t="s">
        <v>969</v>
      </c>
      <c r="C312" s="93">
        <v>1976</v>
      </c>
      <c r="D312" s="93">
        <v>2012</v>
      </c>
      <c r="E312" s="335" t="s">
        <v>272</v>
      </c>
      <c r="F312" s="93">
        <v>2</v>
      </c>
      <c r="G312" s="93">
        <v>2</v>
      </c>
      <c r="H312" s="51">
        <v>522.9</v>
      </c>
      <c r="I312" s="51">
        <v>478.8</v>
      </c>
      <c r="J312" s="51">
        <v>301.3</v>
      </c>
      <c r="K312" s="94">
        <v>15</v>
      </c>
      <c r="L312" s="51">
        <f>'Приложение 2'!C313</f>
        <v>57670</v>
      </c>
      <c r="M312" s="51">
        <v>0</v>
      </c>
      <c r="N312" s="51">
        <v>16811</v>
      </c>
      <c r="O312" s="51">
        <v>0</v>
      </c>
      <c r="P312" s="51">
        <v>40859</v>
      </c>
      <c r="Q312" s="51">
        <v>0</v>
      </c>
      <c r="R312" s="51">
        <f t="shared" si="46"/>
        <v>120.4469507101086</v>
      </c>
      <c r="S312" s="51">
        <v>1097.8900000000001</v>
      </c>
      <c r="T312" s="336">
        <v>43100</v>
      </c>
    </row>
    <row r="313" spans="1:28" x14ac:dyDescent="0.25">
      <c r="A313" s="58" t="s">
        <v>985</v>
      </c>
      <c r="B313" s="47" t="s">
        <v>970</v>
      </c>
      <c r="C313" s="93">
        <v>1977</v>
      </c>
      <c r="D313" s="93">
        <v>2012</v>
      </c>
      <c r="E313" s="335" t="s">
        <v>272</v>
      </c>
      <c r="F313" s="93">
        <v>2</v>
      </c>
      <c r="G313" s="93">
        <v>2</v>
      </c>
      <c r="H313" s="51">
        <v>534.6</v>
      </c>
      <c r="I313" s="51">
        <v>490.4</v>
      </c>
      <c r="J313" s="51">
        <v>310.8</v>
      </c>
      <c r="K313" s="94">
        <v>15</v>
      </c>
      <c r="L313" s="51">
        <f>'Приложение 2'!C314</f>
        <v>57802</v>
      </c>
      <c r="M313" s="51">
        <v>0</v>
      </c>
      <c r="N313" s="51">
        <v>16850</v>
      </c>
      <c r="O313" s="51">
        <v>0</v>
      </c>
      <c r="P313" s="51">
        <v>40952</v>
      </c>
      <c r="Q313" s="51">
        <v>0</v>
      </c>
      <c r="R313" s="51">
        <f t="shared" si="46"/>
        <v>117.86704730831974</v>
      </c>
      <c r="S313" s="51">
        <v>1097.8900000000001</v>
      </c>
      <c r="T313" s="336">
        <v>43100</v>
      </c>
    </row>
    <row r="314" spans="1:28" x14ac:dyDescent="0.25">
      <c r="A314" s="58" t="s">
        <v>986</v>
      </c>
      <c r="B314" s="47" t="s">
        <v>971</v>
      </c>
      <c r="C314" s="93">
        <v>1978</v>
      </c>
      <c r="D314" s="93">
        <v>2012</v>
      </c>
      <c r="E314" s="335" t="s">
        <v>272</v>
      </c>
      <c r="F314" s="93">
        <v>2</v>
      </c>
      <c r="G314" s="93">
        <v>2</v>
      </c>
      <c r="H314" s="51">
        <v>531</v>
      </c>
      <c r="I314" s="51">
        <v>486.9</v>
      </c>
      <c r="J314" s="51">
        <v>308.39999999999998</v>
      </c>
      <c r="K314" s="94">
        <v>15</v>
      </c>
      <c r="L314" s="51">
        <f>'Приложение 2'!C315</f>
        <v>57761</v>
      </c>
      <c r="M314" s="51">
        <v>0</v>
      </c>
      <c r="N314" s="51">
        <v>16838</v>
      </c>
      <c r="O314" s="51">
        <v>0</v>
      </c>
      <c r="P314" s="51">
        <v>40923</v>
      </c>
      <c r="Q314" s="51">
        <v>0</v>
      </c>
      <c r="R314" s="51">
        <f t="shared" si="46"/>
        <v>118.63010885192031</v>
      </c>
      <c r="S314" s="51">
        <v>1097.8900000000001</v>
      </c>
      <c r="T314" s="336">
        <v>43100</v>
      </c>
    </row>
    <row r="315" spans="1:28" x14ac:dyDescent="0.25">
      <c r="A315" s="58" t="s">
        <v>987</v>
      </c>
      <c r="B315" s="47" t="s">
        <v>972</v>
      </c>
      <c r="C315" s="93">
        <v>1981</v>
      </c>
      <c r="D315" s="93">
        <v>2013</v>
      </c>
      <c r="E315" s="335" t="s">
        <v>272</v>
      </c>
      <c r="F315" s="93">
        <v>2</v>
      </c>
      <c r="G315" s="93">
        <v>3</v>
      </c>
      <c r="H315" s="51">
        <v>840</v>
      </c>
      <c r="I315" s="51">
        <v>740.6</v>
      </c>
      <c r="J315" s="51">
        <v>401.4</v>
      </c>
      <c r="K315" s="94">
        <v>20</v>
      </c>
      <c r="L315" s="51">
        <f>'Приложение 2'!C316</f>
        <v>61229</v>
      </c>
      <c r="M315" s="51">
        <v>0</v>
      </c>
      <c r="N315" s="51">
        <v>17849</v>
      </c>
      <c r="O315" s="51">
        <v>0</v>
      </c>
      <c r="P315" s="51">
        <v>43380</v>
      </c>
      <c r="Q315" s="51">
        <v>0</v>
      </c>
      <c r="R315" s="51">
        <f t="shared" si="46"/>
        <v>82.674858223062373</v>
      </c>
      <c r="S315" s="51">
        <v>1097.8900000000001</v>
      </c>
      <c r="T315" s="336">
        <v>43100</v>
      </c>
    </row>
    <row r="316" spans="1:28" x14ac:dyDescent="0.25">
      <c r="A316" s="58" t="s">
        <v>988</v>
      </c>
      <c r="B316" s="47" t="s">
        <v>973</v>
      </c>
      <c r="C316" s="93">
        <v>1976</v>
      </c>
      <c r="D316" s="93">
        <v>2013</v>
      </c>
      <c r="E316" s="335" t="s">
        <v>272</v>
      </c>
      <c r="F316" s="93">
        <v>2</v>
      </c>
      <c r="G316" s="93">
        <v>2</v>
      </c>
      <c r="H316" s="51">
        <v>525.1</v>
      </c>
      <c r="I316" s="51">
        <v>480</v>
      </c>
      <c r="J316" s="51">
        <v>299.7</v>
      </c>
      <c r="K316" s="94">
        <v>15</v>
      </c>
      <c r="L316" s="51">
        <f>'Приложение 2'!C317</f>
        <v>57695</v>
      </c>
      <c r="M316" s="51">
        <v>0</v>
      </c>
      <c r="N316" s="51">
        <v>16819</v>
      </c>
      <c r="O316" s="51">
        <v>0</v>
      </c>
      <c r="P316" s="51">
        <v>40876</v>
      </c>
      <c r="Q316" s="51">
        <v>0</v>
      </c>
      <c r="R316" s="51">
        <f t="shared" si="46"/>
        <v>120.19791666666667</v>
      </c>
      <c r="S316" s="51">
        <v>1097.8900000000001</v>
      </c>
      <c r="T316" s="336">
        <v>43100</v>
      </c>
    </row>
    <row r="317" spans="1:28" x14ac:dyDescent="0.25">
      <c r="A317" s="58" t="s">
        <v>989</v>
      </c>
      <c r="B317" s="47" t="s">
        <v>974</v>
      </c>
      <c r="C317" s="93">
        <v>1978</v>
      </c>
      <c r="D317" s="93">
        <v>2012</v>
      </c>
      <c r="E317" s="335" t="s">
        <v>272</v>
      </c>
      <c r="F317" s="93">
        <v>2</v>
      </c>
      <c r="G317" s="93">
        <v>3</v>
      </c>
      <c r="H317" s="51">
        <v>831.4</v>
      </c>
      <c r="I317" s="51">
        <v>731.4</v>
      </c>
      <c r="J317" s="51">
        <v>371.3</v>
      </c>
      <c r="K317" s="94">
        <v>18</v>
      </c>
      <c r="L317" s="51">
        <f>'Приложение 2'!C318</f>
        <v>61133</v>
      </c>
      <c r="M317" s="51">
        <v>0</v>
      </c>
      <c r="N317" s="51">
        <v>17821</v>
      </c>
      <c r="O317" s="51">
        <v>0</v>
      </c>
      <c r="P317" s="51">
        <v>43312</v>
      </c>
      <c r="Q317" s="51">
        <v>0</v>
      </c>
      <c r="R317" s="51">
        <f t="shared" si="46"/>
        <v>83.583538419469519</v>
      </c>
      <c r="S317" s="51">
        <v>1097.8900000000001</v>
      </c>
      <c r="T317" s="336">
        <v>43100</v>
      </c>
    </row>
    <row r="318" spans="1:28" x14ac:dyDescent="0.25">
      <c r="A318" s="58" t="s">
        <v>990</v>
      </c>
      <c r="B318" s="47" t="s">
        <v>1225</v>
      </c>
      <c r="C318" s="93">
        <v>1989</v>
      </c>
      <c r="D318" s="93">
        <v>1989</v>
      </c>
      <c r="E318" s="335" t="s">
        <v>272</v>
      </c>
      <c r="F318" s="93">
        <v>2</v>
      </c>
      <c r="G318" s="93">
        <v>3</v>
      </c>
      <c r="H318" s="51">
        <v>836</v>
      </c>
      <c r="I318" s="51">
        <v>734.9</v>
      </c>
      <c r="J318" s="51">
        <v>477.8</v>
      </c>
      <c r="K318" s="94">
        <v>37</v>
      </c>
      <c r="L318" s="51">
        <f>'Приложение 2'!C319</f>
        <v>61184</v>
      </c>
      <c r="M318" s="51">
        <v>0</v>
      </c>
      <c r="N318" s="51">
        <v>17836</v>
      </c>
      <c r="O318" s="51">
        <v>0</v>
      </c>
      <c r="P318" s="51">
        <v>43348</v>
      </c>
      <c r="Q318" s="51">
        <v>0</v>
      </c>
      <c r="R318" s="51">
        <f t="shared" si="46"/>
        <v>83.254864607429582</v>
      </c>
      <c r="S318" s="51">
        <v>1097.8900000000001</v>
      </c>
      <c r="T318" s="336">
        <v>43100</v>
      </c>
    </row>
    <row r="319" spans="1:28" x14ac:dyDescent="0.25">
      <c r="A319" s="58" t="s">
        <v>991</v>
      </c>
      <c r="B319" s="47" t="s">
        <v>976</v>
      </c>
      <c r="C319" s="93">
        <v>1973</v>
      </c>
      <c r="D319" s="93">
        <v>2012</v>
      </c>
      <c r="E319" s="335" t="s">
        <v>272</v>
      </c>
      <c r="F319" s="93">
        <v>1</v>
      </c>
      <c r="G319" s="93">
        <v>2</v>
      </c>
      <c r="H319" s="51">
        <v>536.1</v>
      </c>
      <c r="I319" s="51">
        <v>491.5</v>
      </c>
      <c r="J319" s="51">
        <v>293.7</v>
      </c>
      <c r="K319" s="94">
        <v>14</v>
      </c>
      <c r="L319" s="51">
        <f>'Приложение 2'!C320</f>
        <v>40551</v>
      </c>
      <c r="M319" s="51">
        <v>0</v>
      </c>
      <c r="N319" s="51">
        <v>28729.94</v>
      </c>
      <c r="O319" s="51">
        <v>0</v>
      </c>
      <c r="P319" s="51">
        <v>11821.06</v>
      </c>
      <c r="Q319" s="51">
        <v>0</v>
      </c>
      <c r="R319" s="51">
        <f t="shared" si="46"/>
        <v>82.504577822990839</v>
      </c>
      <c r="S319" s="51">
        <v>1611.27</v>
      </c>
      <c r="T319" s="336">
        <v>43100</v>
      </c>
    </row>
    <row r="320" spans="1:28" x14ac:dyDescent="0.25">
      <c r="A320" s="58" t="s">
        <v>992</v>
      </c>
      <c r="B320" s="47" t="s">
        <v>977</v>
      </c>
      <c r="C320" s="93">
        <v>1973</v>
      </c>
      <c r="D320" s="93">
        <v>2009</v>
      </c>
      <c r="E320" s="335" t="s">
        <v>272</v>
      </c>
      <c r="F320" s="93">
        <v>2</v>
      </c>
      <c r="G320" s="93">
        <v>2</v>
      </c>
      <c r="H320" s="51">
        <v>538.79999999999995</v>
      </c>
      <c r="I320" s="51">
        <v>497.3</v>
      </c>
      <c r="J320" s="51">
        <v>297.60000000000002</v>
      </c>
      <c r="K320" s="94">
        <v>14</v>
      </c>
      <c r="L320" s="51">
        <f>'Приложение 2'!C321</f>
        <v>57849</v>
      </c>
      <c r="M320" s="51">
        <v>0</v>
      </c>
      <c r="N320" s="51">
        <v>16864</v>
      </c>
      <c r="O320" s="51">
        <v>0</v>
      </c>
      <c r="P320" s="51">
        <v>40985</v>
      </c>
      <c r="Q320" s="51">
        <v>0</v>
      </c>
      <c r="R320" s="51">
        <f t="shared" si="46"/>
        <v>116.32616127086266</v>
      </c>
      <c r="S320" s="51">
        <v>1097.8900000000001</v>
      </c>
      <c r="T320" s="336">
        <v>43100</v>
      </c>
    </row>
    <row r="321" spans="1:22" x14ac:dyDescent="0.25">
      <c r="A321" s="58" t="s">
        <v>993</v>
      </c>
      <c r="B321" s="47" t="s">
        <v>978</v>
      </c>
      <c r="C321" s="93">
        <v>1968</v>
      </c>
      <c r="D321" s="93">
        <v>2009</v>
      </c>
      <c r="E321" s="335" t="s">
        <v>272</v>
      </c>
      <c r="F321" s="93">
        <v>2</v>
      </c>
      <c r="G321" s="93">
        <v>1</v>
      </c>
      <c r="H321" s="51">
        <v>356</v>
      </c>
      <c r="I321" s="51">
        <v>327.8</v>
      </c>
      <c r="J321" s="51">
        <v>205.7</v>
      </c>
      <c r="K321" s="94">
        <v>12</v>
      </c>
      <c r="L321" s="51">
        <f>'Приложение 2'!C322</f>
        <v>42595</v>
      </c>
      <c r="M321" s="51">
        <v>0</v>
      </c>
      <c r="N321" s="51">
        <v>12417</v>
      </c>
      <c r="O321" s="51">
        <v>0</v>
      </c>
      <c r="P321" s="51">
        <v>30178</v>
      </c>
      <c r="Q321" s="51">
        <v>0</v>
      </c>
      <c r="R321" s="51">
        <f t="shared" si="46"/>
        <v>129.94203782794386</v>
      </c>
      <c r="S321" s="51">
        <v>1097.8900000000001</v>
      </c>
      <c r="T321" s="336">
        <v>43100</v>
      </c>
    </row>
    <row r="322" spans="1:22" x14ac:dyDescent="0.25">
      <c r="A322" s="58" t="s">
        <v>994</v>
      </c>
      <c r="B322" s="47" t="s">
        <v>979</v>
      </c>
      <c r="C322" s="93">
        <v>1969</v>
      </c>
      <c r="D322" s="93">
        <v>1969</v>
      </c>
      <c r="E322" s="335" t="s">
        <v>272</v>
      </c>
      <c r="F322" s="93">
        <v>2</v>
      </c>
      <c r="G322" s="93">
        <v>1</v>
      </c>
      <c r="H322" s="51">
        <v>356.7</v>
      </c>
      <c r="I322" s="51">
        <v>331.5</v>
      </c>
      <c r="J322" s="51">
        <v>208.8</v>
      </c>
      <c r="K322" s="94">
        <v>12</v>
      </c>
      <c r="L322" s="51">
        <f>'Приложение 2'!C323</f>
        <v>55805</v>
      </c>
      <c r="M322" s="51">
        <v>0</v>
      </c>
      <c r="N322" s="51">
        <v>39537.230000000003</v>
      </c>
      <c r="O322" s="51">
        <v>0</v>
      </c>
      <c r="P322" s="51">
        <v>16267.77</v>
      </c>
      <c r="Q322" s="51">
        <v>0</v>
      </c>
      <c r="R322" s="51">
        <f t="shared" si="46"/>
        <v>168.34087481146304</v>
      </c>
      <c r="S322" s="51">
        <v>1097.8900000000001</v>
      </c>
      <c r="T322" s="336">
        <v>43100</v>
      </c>
    </row>
    <row r="323" spans="1:22" x14ac:dyDescent="0.25">
      <c r="A323" s="58" t="s">
        <v>995</v>
      </c>
      <c r="B323" s="47" t="s">
        <v>980</v>
      </c>
      <c r="C323" s="93">
        <v>1966</v>
      </c>
      <c r="D323" s="93">
        <v>2009</v>
      </c>
      <c r="E323" s="335" t="s">
        <v>272</v>
      </c>
      <c r="F323" s="93">
        <v>2</v>
      </c>
      <c r="G323" s="93">
        <v>1</v>
      </c>
      <c r="H323" s="51">
        <v>358.3</v>
      </c>
      <c r="I323" s="51">
        <v>329.7</v>
      </c>
      <c r="J323" s="51">
        <v>207.5</v>
      </c>
      <c r="K323" s="94">
        <v>10</v>
      </c>
      <c r="L323" s="51">
        <f>'Приложение 2'!C324</f>
        <v>55823</v>
      </c>
      <c r="M323" s="51">
        <v>0</v>
      </c>
      <c r="N323" s="51">
        <v>39549.980000000003</v>
      </c>
      <c r="O323" s="51">
        <v>0</v>
      </c>
      <c r="P323" s="51">
        <v>16273.02</v>
      </c>
      <c r="Q323" s="51">
        <v>0</v>
      </c>
      <c r="R323" s="51">
        <f t="shared" si="46"/>
        <v>169.31452835911435</v>
      </c>
      <c r="S323" s="51">
        <v>1097.8900000000001</v>
      </c>
      <c r="T323" s="336">
        <v>43100</v>
      </c>
    </row>
    <row r="324" spans="1:22" x14ac:dyDescent="0.25">
      <c r="A324" s="58" t="s">
        <v>996</v>
      </c>
      <c r="B324" s="47" t="s">
        <v>981</v>
      </c>
      <c r="C324" s="93">
        <v>1968</v>
      </c>
      <c r="D324" s="93">
        <v>1968</v>
      </c>
      <c r="E324" s="335" t="s">
        <v>272</v>
      </c>
      <c r="F324" s="93">
        <v>2</v>
      </c>
      <c r="G324" s="93">
        <v>1</v>
      </c>
      <c r="H324" s="51">
        <v>357.1</v>
      </c>
      <c r="I324" s="51">
        <v>331.4</v>
      </c>
      <c r="J324" s="51">
        <v>207.8</v>
      </c>
      <c r="K324" s="94">
        <v>11</v>
      </c>
      <c r="L324" s="51">
        <f>'Приложение 2'!C325</f>
        <v>132910</v>
      </c>
      <c r="M324" s="51">
        <v>0</v>
      </c>
      <c r="N324" s="51">
        <v>74427.179999999993</v>
      </c>
      <c r="O324" s="51">
        <v>0</v>
      </c>
      <c r="P324" s="51">
        <v>58482.82</v>
      </c>
      <c r="Q324" s="51">
        <v>0</v>
      </c>
      <c r="R324" s="51">
        <f t="shared" si="46"/>
        <v>401.05612552806281</v>
      </c>
      <c r="S324" s="51">
        <f>576.34+1097.89</f>
        <v>1674.23</v>
      </c>
      <c r="T324" s="336">
        <v>43100</v>
      </c>
    </row>
    <row r="325" spans="1:22" x14ac:dyDescent="0.25">
      <c r="A325" s="58" t="s">
        <v>997</v>
      </c>
      <c r="B325" s="47" t="s">
        <v>982</v>
      </c>
      <c r="C325" s="93">
        <v>1970</v>
      </c>
      <c r="D325" s="93">
        <v>2013</v>
      </c>
      <c r="E325" s="335" t="s">
        <v>272</v>
      </c>
      <c r="F325" s="93">
        <v>2</v>
      </c>
      <c r="G325" s="93">
        <v>1</v>
      </c>
      <c r="H325" s="51">
        <v>354.6</v>
      </c>
      <c r="I325" s="51">
        <v>326.3</v>
      </c>
      <c r="J325" s="51">
        <v>206.6</v>
      </c>
      <c r="K325" s="94">
        <v>10</v>
      </c>
      <c r="L325" s="51">
        <f>'Приложение 2'!C326</f>
        <v>55781</v>
      </c>
      <c r="M325" s="51">
        <v>0</v>
      </c>
      <c r="N325" s="51">
        <v>16261</v>
      </c>
      <c r="O325" s="51">
        <v>0</v>
      </c>
      <c r="P325" s="51">
        <v>39520</v>
      </c>
      <c r="Q325" s="51">
        <v>0</v>
      </c>
      <c r="R325" s="51">
        <f t="shared" si="46"/>
        <v>170.95004596996628</v>
      </c>
      <c r="S325" s="51">
        <v>1097.8900000000001</v>
      </c>
      <c r="T325" s="336">
        <v>43100</v>
      </c>
    </row>
    <row r="326" spans="1:22" s="15" customFormat="1" x14ac:dyDescent="0.25">
      <c r="A326" s="52" t="s">
        <v>998</v>
      </c>
      <c r="B326" s="41" t="s">
        <v>536</v>
      </c>
      <c r="C326" s="97" t="s">
        <v>268</v>
      </c>
      <c r="D326" s="97" t="s">
        <v>268</v>
      </c>
      <c r="E326" s="97" t="s">
        <v>268</v>
      </c>
      <c r="F326" s="97" t="s">
        <v>268</v>
      </c>
      <c r="G326" s="97" t="s">
        <v>268</v>
      </c>
      <c r="H326" s="43">
        <f>H327</f>
        <v>302.2</v>
      </c>
      <c r="I326" s="43">
        <f t="shared" ref="I326:Q326" si="47">I327</f>
        <v>265.89999999999998</v>
      </c>
      <c r="J326" s="43">
        <f t="shared" si="47"/>
        <v>265.89999999999998</v>
      </c>
      <c r="K326" s="98">
        <f t="shared" si="47"/>
        <v>6</v>
      </c>
      <c r="L326" s="43">
        <f t="shared" si="47"/>
        <v>46702</v>
      </c>
      <c r="M326" s="43">
        <f t="shared" si="47"/>
        <v>0</v>
      </c>
      <c r="N326" s="43">
        <f t="shared" si="47"/>
        <v>0</v>
      </c>
      <c r="O326" s="43">
        <f t="shared" si="47"/>
        <v>0</v>
      </c>
      <c r="P326" s="43">
        <f t="shared" si="47"/>
        <v>46702</v>
      </c>
      <c r="Q326" s="43">
        <f t="shared" si="47"/>
        <v>0</v>
      </c>
      <c r="R326" s="43" t="s">
        <v>268</v>
      </c>
      <c r="S326" s="43" t="s">
        <v>268</v>
      </c>
      <c r="T326" s="97" t="s">
        <v>268</v>
      </c>
      <c r="U326" s="10"/>
      <c r="V326" s="10"/>
    </row>
    <row r="327" spans="1:22" x14ac:dyDescent="0.25">
      <c r="A327" s="58" t="s">
        <v>999</v>
      </c>
      <c r="B327" s="47" t="s">
        <v>537</v>
      </c>
      <c r="C327" s="93">
        <v>1983</v>
      </c>
      <c r="D327" s="93">
        <v>1983</v>
      </c>
      <c r="E327" s="335" t="s">
        <v>272</v>
      </c>
      <c r="F327" s="93">
        <v>2</v>
      </c>
      <c r="G327" s="93">
        <v>2</v>
      </c>
      <c r="H327" s="51">
        <v>302.2</v>
      </c>
      <c r="I327" s="51">
        <v>265.89999999999998</v>
      </c>
      <c r="J327" s="51">
        <v>265.89999999999998</v>
      </c>
      <c r="K327" s="94">
        <v>6</v>
      </c>
      <c r="L327" s="51">
        <f>'Приложение 2'!C328</f>
        <v>46702</v>
      </c>
      <c r="M327" s="51">
        <v>0</v>
      </c>
      <c r="N327" s="51">
        <v>0</v>
      </c>
      <c r="O327" s="51">
        <v>0</v>
      </c>
      <c r="P327" s="51">
        <v>46702</v>
      </c>
      <c r="Q327" s="51">
        <v>0</v>
      </c>
      <c r="R327" s="51">
        <f>L327/I327</f>
        <v>175.63745769086125</v>
      </c>
      <c r="S327" s="51">
        <v>1097.8900000000001</v>
      </c>
      <c r="T327" s="336">
        <v>43100</v>
      </c>
    </row>
    <row r="328" spans="1:22" s="15" customFormat="1" x14ac:dyDescent="0.25">
      <c r="A328" s="52" t="s">
        <v>1200</v>
      </c>
      <c r="B328" s="41" t="s">
        <v>1196</v>
      </c>
      <c r="C328" s="97" t="s">
        <v>268</v>
      </c>
      <c r="D328" s="97" t="s">
        <v>268</v>
      </c>
      <c r="E328" s="97" t="s">
        <v>268</v>
      </c>
      <c r="F328" s="97" t="s">
        <v>268</v>
      </c>
      <c r="G328" s="97" t="s">
        <v>268</v>
      </c>
      <c r="H328" s="43">
        <v>0</v>
      </c>
      <c r="I328" s="43">
        <v>0</v>
      </c>
      <c r="J328" s="43">
        <v>0</v>
      </c>
      <c r="K328" s="98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 t="s">
        <v>268</v>
      </c>
      <c r="S328" s="43" t="s">
        <v>268</v>
      </c>
      <c r="T328" s="97" t="s">
        <v>268</v>
      </c>
      <c r="U328" s="10"/>
      <c r="V328" s="10"/>
    </row>
    <row r="329" spans="1:22" s="15" customFormat="1" x14ac:dyDescent="0.25">
      <c r="A329" s="52" t="s">
        <v>540</v>
      </c>
      <c r="B329" s="41" t="s">
        <v>541</v>
      </c>
      <c r="C329" s="97" t="s">
        <v>268</v>
      </c>
      <c r="D329" s="97" t="s">
        <v>268</v>
      </c>
      <c r="E329" s="97" t="s">
        <v>268</v>
      </c>
      <c r="F329" s="97" t="s">
        <v>268</v>
      </c>
      <c r="G329" s="97" t="s">
        <v>268</v>
      </c>
      <c r="H329" s="43">
        <f t="shared" ref="H329:Q329" si="48">H330+H332+H335+H337+H339</f>
        <v>7453.01</v>
      </c>
      <c r="I329" s="43">
        <f t="shared" si="48"/>
        <v>5272.44</v>
      </c>
      <c r="J329" s="43">
        <f t="shared" si="48"/>
        <v>3452.05</v>
      </c>
      <c r="K329" s="98">
        <f t="shared" si="48"/>
        <v>361</v>
      </c>
      <c r="L329" s="43">
        <f t="shared" si="48"/>
        <v>1685658.89</v>
      </c>
      <c r="M329" s="43">
        <f t="shared" si="48"/>
        <v>0</v>
      </c>
      <c r="N329" s="43">
        <f t="shared" si="48"/>
        <v>1095919.8900000001</v>
      </c>
      <c r="O329" s="43">
        <f t="shared" si="48"/>
        <v>0</v>
      </c>
      <c r="P329" s="43">
        <f t="shared" si="48"/>
        <v>589739</v>
      </c>
      <c r="Q329" s="43">
        <f t="shared" si="48"/>
        <v>0</v>
      </c>
      <c r="R329" s="43" t="s">
        <v>268</v>
      </c>
      <c r="S329" s="43" t="s">
        <v>268</v>
      </c>
      <c r="T329" s="97" t="s">
        <v>268</v>
      </c>
      <c r="U329" s="10"/>
      <c r="V329" s="10"/>
    </row>
    <row r="330" spans="1:22" s="15" customFormat="1" x14ac:dyDescent="0.25">
      <c r="A330" s="52" t="s">
        <v>543</v>
      </c>
      <c r="B330" s="41" t="s">
        <v>542</v>
      </c>
      <c r="C330" s="97" t="s">
        <v>268</v>
      </c>
      <c r="D330" s="97" t="s">
        <v>268</v>
      </c>
      <c r="E330" s="97" t="s">
        <v>268</v>
      </c>
      <c r="F330" s="97" t="s">
        <v>268</v>
      </c>
      <c r="G330" s="97" t="s">
        <v>268</v>
      </c>
      <c r="H330" s="43">
        <f>H331</f>
        <v>702.9</v>
      </c>
      <c r="I330" s="43">
        <f t="shared" ref="I330:Q330" si="49">I331</f>
        <v>479.2</v>
      </c>
      <c r="J330" s="43">
        <f t="shared" si="49"/>
        <v>24</v>
      </c>
      <c r="K330" s="98">
        <f t="shared" si="49"/>
        <v>42</v>
      </c>
      <c r="L330" s="43">
        <f t="shared" si="49"/>
        <v>45567</v>
      </c>
      <c r="M330" s="43">
        <f t="shared" si="49"/>
        <v>0</v>
      </c>
      <c r="N330" s="43">
        <f t="shared" si="49"/>
        <v>0</v>
      </c>
      <c r="O330" s="43">
        <f t="shared" si="49"/>
        <v>0</v>
      </c>
      <c r="P330" s="43">
        <f t="shared" si="49"/>
        <v>45567</v>
      </c>
      <c r="Q330" s="43">
        <f t="shared" si="49"/>
        <v>0</v>
      </c>
      <c r="R330" s="43" t="s">
        <v>268</v>
      </c>
      <c r="S330" s="43" t="s">
        <v>268</v>
      </c>
      <c r="T330" s="97" t="s">
        <v>268</v>
      </c>
      <c r="U330" s="10"/>
      <c r="V330" s="10"/>
    </row>
    <row r="331" spans="1:22" x14ac:dyDescent="0.25">
      <c r="A331" s="58" t="s">
        <v>545</v>
      </c>
      <c r="B331" s="47" t="s">
        <v>544</v>
      </c>
      <c r="C331" s="93">
        <v>1973</v>
      </c>
      <c r="D331" s="93">
        <v>1973</v>
      </c>
      <c r="E331" s="335" t="s">
        <v>272</v>
      </c>
      <c r="F331" s="93">
        <v>2</v>
      </c>
      <c r="G331" s="93">
        <v>2</v>
      </c>
      <c r="H331" s="51">
        <v>702.9</v>
      </c>
      <c r="I331" s="51">
        <v>479.2</v>
      </c>
      <c r="J331" s="51">
        <v>24</v>
      </c>
      <c r="K331" s="94">
        <v>42</v>
      </c>
      <c r="L331" s="51">
        <f>'Приложение 2'!C332</f>
        <v>45567</v>
      </c>
      <c r="M331" s="51">
        <v>0</v>
      </c>
      <c r="N331" s="51">
        <v>0</v>
      </c>
      <c r="O331" s="51">
        <v>0</v>
      </c>
      <c r="P331" s="51">
        <v>45567</v>
      </c>
      <c r="Q331" s="51">
        <v>0</v>
      </c>
      <c r="R331" s="51">
        <f>L331/I331</f>
        <v>95.089732888146912</v>
      </c>
      <c r="S331" s="51">
        <v>1097.8900000000001</v>
      </c>
      <c r="T331" s="336">
        <v>43100</v>
      </c>
    </row>
    <row r="332" spans="1:22" s="15" customFormat="1" x14ac:dyDescent="0.25">
      <c r="A332" s="52" t="s">
        <v>596</v>
      </c>
      <c r="B332" s="41" t="s">
        <v>598</v>
      </c>
      <c r="C332" s="97" t="s">
        <v>268</v>
      </c>
      <c r="D332" s="97" t="s">
        <v>268</v>
      </c>
      <c r="E332" s="97" t="s">
        <v>268</v>
      </c>
      <c r="F332" s="97" t="s">
        <v>268</v>
      </c>
      <c r="G332" s="97" t="s">
        <v>268</v>
      </c>
      <c r="H332" s="43">
        <f>SUM(H333:H334)</f>
        <v>707.81</v>
      </c>
      <c r="I332" s="43">
        <f t="shared" ref="I332:Q332" si="50">SUM(I333:I334)</f>
        <v>654.6</v>
      </c>
      <c r="J332" s="43">
        <f t="shared" si="50"/>
        <v>323.61</v>
      </c>
      <c r="K332" s="98">
        <f t="shared" si="50"/>
        <v>34</v>
      </c>
      <c r="L332" s="43">
        <f t="shared" si="50"/>
        <v>1028148.45</v>
      </c>
      <c r="M332" s="43">
        <f t="shared" si="50"/>
        <v>0</v>
      </c>
      <c r="N332" s="43">
        <f t="shared" si="50"/>
        <v>880224.03</v>
      </c>
      <c r="O332" s="43">
        <f t="shared" si="50"/>
        <v>0</v>
      </c>
      <c r="P332" s="43">
        <f t="shared" si="50"/>
        <v>147924.41999999998</v>
      </c>
      <c r="Q332" s="43">
        <f t="shared" si="50"/>
        <v>0</v>
      </c>
      <c r="R332" s="43" t="s">
        <v>268</v>
      </c>
      <c r="S332" s="43" t="s">
        <v>268</v>
      </c>
      <c r="T332" s="97" t="s">
        <v>268</v>
      </c>
      <c r="U332" s="10"/>
      <c r="V332" s="10"/>
    </row>
    <row r="333" spans="1:22" x14ac:dyDescent="0.25">
      <c r="A333" s="58" t="s">
        <v>597</v>
      </c>
      <c r="B333" s="47" t="s">
        <v>595</v>
      </c>
      <c r="C333" s="93">
        <v>1697</v>
      </c>
      <c r="D333" s="93">
        <v>1967</v>
      </c>
      <c r="E333" s="350" t="s">
        <v>272</v>
      </c>
      <c r="F333" s="93">
        <v>2</v>
      </c>
      <c r="G333" s="93">
        <v>1</v>
      </c>
      <c r="H333" s="51">
        <v>368.51</v>
      </c>
      <c r="I333" s="51">
        <v>342.1</v>
      </c>
      <c r="J333" s="51">
        <v>222.91</v>
      </c>
      <c r="K333" s="94">
        <v>19</v>
      </c>
      <c r="L333" s="223">
        <f>'Приложение 2'!C334</f>
        <v>932083.45</v>
      </c>
      <c r="M333" s="51">
        <v>0</v>
      </c>
      <c r="N333" s="51">
        <v>830270.23</v>
      </c>
      <c r="O333" s="51">
        <v>0</v>
      </c>
      <c r="P333" s="51">
        <v>101813.22</v>
      </c>
      <c r="Q333" s="51">
        <v>0</v>
      </c>
      <c r="R333" s="51">
        <f>L333/I333</f>
        <v>2724.5935399006135</v>
      </c>
      <c r="S333" s="51">
        <v>9791.73</v>
      </c>
      <c r="T333" s="336">
        <v>43100</v>
      </c>
    </row>
    <row r="334" spans="1:22" x14ac:dyDescent="0.25">
      <c r="A334" s="58" t="s">
        <v>1046</v>
      </c>
      <c r="B334" s="367" t="s">
        <v>599</v>
      </c>
      <c r="C334" s="93">
        <v>1697</v>
      </c>
      <c r="D334" s="93">
        <v>1967</v>
      </c>
      <c r="E334" s="350" t="s">
        <v>272</v>
      </c>
      <c r="F334" s="93">
        <v>2</v>
      </c>
      <c r="G334" s="93">
        <v>1</v>
      </c>
      <c r="H334" s="51">
        <v>339.3</v>
      </c>
      <c r="I334" s="51">
        <v>312.5</v>
      </c>
      <c r="J334" s="51">
        <v>100.7</v>
      </c>
      <c r="K334" s="94">
        <v>15</v>
      </c>
      <c r="L334" s="223">
        <f>'Приложение 2'!C335</f>
        <v>96065</v>
      </c>
      <c r="M334" s="51">
        <v>0</v>
      </c>
      <c r="N334" s="51">
        <v>49953.8</v>
      </c>
      <c r="O334" s="51">
        <v>0</v>
      </c>
      <c r="P334" s="51">
        <v>46111.199999999997</v>
      </c>
      <c r="Q334" s="51">
        <v>0</v>
      </c>
      <c r="R334" s="51">
        <f>L334/I334</f>
        <v>307.40800000000002</v>
      </c>
      <c r="S334" s="51">
        <v>1896.4299999999998</v>
      </c>
      <c r="T334" s="336">
        <v>43100</v>
      </c>
    </row>
    <row r="335" spans="1:22" s="15" customFormat="1" x14ac:dyDescent="0.25">
      <c r="A335" s="52" t="s">
        <v>601</v>
      </c>
      <c r="B335" s="41" t="s">
        <v>603</v>
      </c>
      <c r="C335" s="97" t="s">
        <v>268</v>
      </c>
      <c r="D335" s="97" t="s">
        <v>268</v>
      </c>
      <c r="E335" s="97" t="s">
        <v>268</v>
      </c>
      <c r="F335" s="97" t="s">
        <v>268</v>
      </c>
      <c r="G335" s="97" t="s">
        <v>268</v>
      </c>
      <c r="H335" s="43">
        <f t="shared" ref="H335:Q335" si="51">SUM(H336:H336)</f>
        <v>817.5</v>
      </c>
      <c r="I335" s="43">
        <f t="shared" si="51"/>
        <v>729.6</v>
      </c>
      <c r="J335" s="43">
        <f t="shared" si="51"/>
        <v>729.6</v>
      </c>
      <c r="K335" s="98">
        <f t="shared" si="51"/>
        <v>45</v>
      </c>
      <c r="L335" s="43">
        <f t="shared" si="51"/>
        <v>51596</v>
      </c>
      <c r="M335" s="43">
        <f t="shared" si="51"/>
        <v>0</v>
      </c>
      <c r="N335" s="43">
        <f t="shared" si="51"/>
        <v>20638.400000000001</v>
      </c>
      <c r="O335" s="43">
        <f t="shared" si="51"/>
        <v>0</v>
      </c>
      <c r="P335" s="43">
        <f t="shared" si="51"/>
        <v>30957.599999999999</v>
      </c>
      <c r="Q335" s="43">
        <f t="shared" si="51"/>
        <v>0</v>
      </c>
      <c r="R335" s="43" t="s">
        <v>268</v>
      </c>
      <c r="S335" s="43" t="s">
        <v>268</v>
      </c>
      <c r="T335" s="97" t="s">
        <v>268</v>
      </c>
      <c r="U335" s="10"/>
      <c r="V335" s="10"/>
    </row>
    <row r="336" spans="1:22" x14ac:dyDescent="0.25">
      <c r="A336" s="58" t="s">
        <v>602</v>
      </c>
      <c r="B336" s="47" t="s">
        <v>600</v>
      </c>
      <c r="C336" s="93">
        <v>1982</v>
      </c>
      <c r="D336" s="93">
        <v>2016</v>
      </c>
      <c r="E336" s="350" t="s">
        <v>272</v>
      </c>
      <c r="F336" s="93">
        <v>2</v>
      </c>
      <c r="G336" s="93">
        <v>3</v>
      </c>
      <c r="H336" s="51">
        <v>817.5</v>
      </c>
      <c r="I336" s="51">
        <v>729.6</v>
      </c>
      <c r="J336" s="51">
        <v>729.6</v>
      </c>
      <c r="K336" s="94">
        <v>45</v>
      </c>
      <c r="L336" s="51">
        <f>'Приложение 2'!C337</f>
        <v>51596</v>
      </c>
      <c r="M336" s="51">
        <v>0</v>
      </c>
      <c r="N336" s="51">
        <v>20638.400000000001</v>
      </c>
      <c r="O336" s="51">
        <v>0</v>
      </c>
      <c r="P336" s="51">
        <v>30957.599999999999</v>
      </c>
      <c r="Q336" s="51">
        <v>0</v>
      </c>
      <c r="R336" s="51">
        <f>L336/I336</f>
        <v>70.718201754385959</v>
      </c>
      <c r="S336" s="51">
        <v>1097.8900000000001</v>
      </c>
      <c r="T336" s="336">
        <v>43100</v>
      </c>
    </row>
    <row r="337" spans="1:22" s="15" customFormat="1" x14ac:dyDescent="0.25">
      <c r="A337" s="52" t="s">
        <v>620</v>
      </c>
      <c r="B337" s="41" t="s">
        <v>619</v>
      </c>
      <c r="C337" s="97" t="s">
        <v>268</v>
      </c>
      <c r="D337" s="97" t="s">
        <v>268</v>
      </c>
      <c r="E337" s="97" t="s">
        <v>268</v>
      </c>
      <c r="F337" s="97" t="s">
        <v>268</v>
      </c>
      <c r="G337" s="97" t="s">
        <v>268</v>
      </c>
      <c r="H337" s="43">
        <f>H338</f>
        <v>842</v>
      </c>
      <c r="I337" s="43">
        <f t="shared" ref="I337:Q337" si="52">I338</f>
        <v>738.8</v>
      </c>
      <c r="J337" s="43">
        <f t="shared" si="52"/>
        <v>55.9</v>
      </c>
      <c r="K337" s="98">
        <f t="shared" si="52"/>
        <v>32</v>
      </c>
      <c r="L337" s="43">
        <f t="shared" si="52"/>
        <v>32435.439999999999</v>
      </c>
      <c r="M337" s="43">
        <f t="shared" si="52"/>
        <v>0</v>
      </c>
      <c r="N337" s="43">
        <f t="shared" si="52"/>
        <v>0</v>
      </c>
      <c r="O337" s="43">
        <f t="shared" si="52"/>
        <v>0</v>
      </c>
      <c r="P337" s="43">
        <f t="shared" si="52"/>
        <v>32435.439999999999</v>
      </c>
      <c r="Q337" s="43">
        <f t="shared" si="52"/>
        <v>0</v>
      </c>
      <c r="R337" s="43" t="s">
        <v>268</v>
      </c>
      <c r="S337" s="43" t="s">
        <v>268</v>
      </c>
      <c r="T337" s="97" t="s">
        <v>268</v>
      </c>
      <c r="U337" s="10"/>
      <c r="V337" s="10"/>
    </row>
    <row r="338" spans="1:22" x14ac:dyDescent="0.25">
      <c r="A338" s="58" t="s">
        <v>621</v>
      </c>
      <c r="B338" s="47" t="s">
        <v>1086</v>
      </c>
      <c r="C338" s="93">
        <v>1990</v>
      </c>
      <c r="D338" s="93">
        <v>2015</v>
      </c>
      <c r="E338" s="335" t="s">
        <v>272</v>
      </c>
      <c r="F338" s="93">
        <v>2</v>
      </c>
      <c r="G338" s="93">
        <v>3</v>
      </c>
      <c r="H338" s="51">
        <v>842</v>
      </c>
      <c r="I338" s="51">
        <v>738.8</v>
      </c>
      <c r="J338" s="51">
        <v>55.9</v>
      </c>
      <c r="K338" s="94">
        <v>32</v>
      </c>
      <c r="L338" s="51">
        <f>'Приложение 2'!C339</f>
        <v>32435.439999999999</v>
      </c>
      <c r="M338" s="51">
        <v>0</v>
      </c>
      <c r="N338" s="51">
        <v>0</v>
      </c>
      <c r="O338" s="51">
        <v>0</v>
      </c>
      <c r="P338" s="51">
        <v>32435.439999999999</v>
      </c>
      <c r="Q338" s="51">
        <v>0</v>
      </c>
      <c r="R338" s="51">
        <f>L338/I338</f>
        <v>43.902869518137521</v>
      </c>
      <c r="S338" s="51">
        <v>1097.8900000000001</v>
      </c>
      <c r="T338" s="336">
        <v>43100</v>
      </c>
    </row>
    <row r="339" spans="1:22" s="15" customFormat="1" x14ac:dyDescent="0.25">
      <c r="A339" s="52" t="s">
        <v>1036</v>
      </c>
      <c r="B339" s="41" t="s">
        <v>1031</v>
      </c>
      <c r="C339" s="97" t="s">
        <v>268</v>
      </c>
      <c r="D339" s="97" t="s">
        <v>268</v>
      </c>
      <c r="E339" s="97" t="s">
        <v>268</v>
      </c>
      <c r="F339" s="97" t="s">
        <v>268</v>
      </c>
      <c r="G339" s="97" t="s">
        <v>268</v>
      </c>
      <c r="H339" s="43">
        <f t="shared" ref="H339:Q339" si="53">SUM(H340:H344)</f>
        <v>4382.8</v>
      </c>
      <c r="I339" s="43">
        <f t="shared" si="53"/>
        <v>2670.24</v>
      </c>
      <c r="J339" s="43">
        <f t="shared" si="53"/>
        <v>2318.94</v>
      </c>
      <c r="K339" s="98">
        <f t="shared" si="53"/>
        <v>208</v>
      </c>
      <c r="L339" s="43">
        <f t="shared" si="53"/>
        <v>527912</v>
      </c>
      <c r="M339" s="43">
        <f t="shared" si="53"/>
        <v>0</v>
      </c>
      <c r="N339" s="43">
        <f t="shared" si="53"/>
        <v>195057.46</v>
      </c>
      <c r="O339" s="43">
        <f t="shared" si="53"/>
        <v>0</v>
      </c>
      <c r="P339" s="43">
        <f t="shared" si="53"/>
        <v>332854.54000000004</v>
      </c>
      <c r="Q339" s="43">
        <f t="shared" si="53"/>
        <v>0</v>
      </c>
      <c r="R339" s="43" t="s">
        <v>268</v>
      </c>
      <c r="S339" s="43" t="s">
        <v>268</v>
      </c>
      <c r="T339" s="97" t="s">
        <v>268</v>
      </c>
      <c r="U339" s="10"/>
      <c r="V339" s="10"/>
    </row>
    <row r="340" spans="1:22" x14ac:dyDescent="0.25">
      <c r="A340" s="58" t="s">
        <v>1037</v>
      </c>
      <c r="B340" s="47" t="s">
        <v>1044</v>
      </c>
      <c r="C340" s="93">
        <v>1986</v>
      </c>
      <c r="D340" s="93">
        <v>1986</v>
      </c>
      <c r="E340" s="335" t="s">
        <v>324</v>
      </c>
      <c r="F340" s="93">
        <v>4</v>
      </c>
      <c r="G340" s="93">
        <v>2</v>
      </c>
      <c r="H340" s="51">
        <v>1634.2</v>
      </c>
      <c r="I340" s="51">
        <v>1006.4</v>
      </c>
      <c r="J340" s="51">
        <v>937.9</v>
      </c>
      <c r="K340" s="94">
        <v>85</v>
      </c>
      <c r="L340" s="51">
        <f>'Приложение 2'!C341</f>
        <v>66213</v>
      </c>
      <c r="M340" s="51">
        <v>0</v>
      </c>
      <c r="N340" s="51">
        <v>24978.6</v>
      </c>
      <c r="O340" s="51">
        <v>0</v>
      </c>
      <c r="P340" s="51">
        <v>41234.400000000001</v>
      </c>
      <c r="Q340" s="51">
        <v>0</v>
      </c>
      <c r="R340" s="51">
        <f>L340/I340</f>
        <v>65.79193163751988</v>
      </c>
      <c r="S340" s="51">
        <v>238.15</v>
      </c>
      <c r="T340" s="336">
        <v>43100</v>
      </c>
    </row>
    <row r="341" spans="1:22" x14ac:dyDescent="0.25">
      <c r="A341" s="58" t="s">
        <v>1038</v>
      </c>
      <c r="B341" s="47" t="s">
        <v>1043</v>
      </c>
      <c r="C341" s="93">
        <v>1982</v>
      </c>
      <c r="D341" s="93">
        <v>1982</v>
      </c>
      <c r="E341" s="335" t="s">
        <v>324</v>
      </c>
      <c r="F341" s="93">
        <v>4</v>
      </c>
      <c r="G341" s="93">
        <v>2</v>
      </c>
      <c r="H341" s="51">
        <v>1327.2</v>
      </c>
      <c r="I341" s="51">
        <v>786.74</v>
      </c>
      <c r="J341" s="51">
        <v>720.84</v>
      </c>
      <c r="K341" s="94">
        <v>57</v>
      </c>
      <c r="L341" s="51">
        <f>'Приложение 2'!C342</f>
        <v>50098</v>
      </c>
      <c r="M341" s="51">
        <v>0</v>
      </c>
      <c r="N341" s="51">
        <v>18900.75</v>
      </c>
      <c r="O341" s="51">
        <v>0</v>
      </c>
      <c r="P341" s="51">
        <v>31197.25</v>
      </c>
      <c r="Q341" s="51">
        <v>0</v>
      </c>
      <c r="R341" s="51">
        <f>L341/I341</f>
        <v>63.67796222386049</v>
      </c>
      <c r="S341" s="51">
        <v>238.15</v>
      </c>
      <c r="T341" s="336">
        <v>43100</v>
      </c>
    </row>
    <row r="342" spans="1:22" s="17" customFormat="1" x14ac:dyDescent="0.25">
      <c r="A342" s="58" t="s">
        <v>1039</v>
      </c>
      <c r="B342" s="47" t="s">
        <v>1033</v>
      </c>
      <c r="C342" s="93">
        <v>1973</v>
      </c>
      <c r="D342" s="93">
        <v>1988</v>
      </c>
      <c r="E342" s="335" t="s">
        <v>272</v>
      </c>
      <c r="F342" s="93">
        <v>2</v>
      </c>
      <c r="G342" s="93">
        <v>2</v>
      </c>
      <c r="H342" s="51">
        <v>484.9</v>
      </c>
      <c r="I342" s="51">
        <v>300.2</v>
      </c>
      <c r="J342" s="51">
        <v>182.5</v>
      </c>
      <c r="K342" s="94">
        <v>20</v>
      </c>
      <c r="L342" s="51">
        <f>'Приложение 2'!C343</f>
        <v>128885</v>
      </c>
      <c r="M342" s="51">
        <v>0</v>
      </c>
      <c r="N342" s="51">
        <v>44524.76</v>
      </c>
      <c r="O342" s="51">
        <v>0</v>
      </c>
      <c r="P342" s="51">
        <v>84360.24</v>
      </c>
      <c r="Q342" s="51">
        <v>0</v>
      </c>
      <c r="R342" s="51">
        <f>L342/I342</f>
        <v>429.33044636908727</v>
      </c>
      <c r="S342" s="51">
        <v>1649.43</v>
      </c>
      <c r="T342" s="336">
        <v>43100</v>
      </c>
    </row>
    <row r="343" spans="1:22" x14ac:dyDescent="0.25">
      <c r="A343" s="58" t="s">
        <v>1040</v>
      </c>
      <c r="B343" s="47" t="s">
        <v>1034</v>
      </c>
      <c r="C343" s="93">
        <v>1977</v>
      </c>
      <c r="D343" s="93">
        <v>1977</v>
      </c>
      <c r="E343" s="335" t="s">
        <v>272</v>
      </c>
      <c r="F343" s="93">
        <v>2</v>
      </c>
      <c r="G343" s="93">
        <v>2</v>
      </c>
      <c r="H343" s="51">
        <v>471.2</v>
      </c>
      <c r="I343" s="51">
        <v>289.8</v>
      </c>
      <c r="J343" s="51">
        <v>244.4</v>
      </c>
      <c r="K343" s="94">
        <v>21</v>
      </c>
      <c r="L343" s="51">
        <f>'Приложение 2'!C344</f>
        <v>141439</v>
      </c>
      <c r="M343" s="51">
        <v>0</v>
      </c>
      <c r="N343" s="51">
        <v>53357.23</v>
      </c>
      <c r="O343" s="51">
        <v>0</v>
      </c>
      <c r="P343" s="51">
        <v>88081.77</v>
      </c>
      <c r="Q343" s="51">
        <v>0</v>
      </c>
      <c r="R343" s="51">
        <f>L343/I343</f>
        <v>488.05728088336781</v>
      </c>
      <c r="S343" s="51">
        <v>2719.77</v>
      </c>
      <c r="T343" s="336">
        <v>43100</v>
      </c>
    </row>
    <row r="344" spans="1:22" x14ac:dyDescent="0.25">
      <c r="A344" s="204" t="s">
        <v>1041</v>
      </c>
      <c r="B344" s="47" t="s">
        <v>1035</v>
      </c>
      <c r="C344" s="93">
        <v>1977</v>
      </c>
      <c r="D344" s="93">
        <v>1977</v>
      </c>
      <c r="E344" s="335" t="s">
        <v>272</v>
      </c>
      <c r="F344" s="93">
        <v>2</v>
      </c>
      <c r="G344" s="93">
        <v>2</v>
      </c>
      <c r="H344" s="51">
        <v>465.3</v>
      </c>
      <c r="I344" s="51">
        <v>287.10000000000002</v>
      </c>
      <c r="J344" s="51">
        <v>233.3</v>
      </c>
      <c r="K344" s="94">
        <v>25</v>
      </c>
      <c r="L344" s="51">
        <f>'Приложение 2'!C345</f>
        <v>141277</v>
      </c>
      <c r="M344" s="51">
        <v>0</v>
      </c>
      <c r="N344" s="51">
        <v>53296.119999999995</v>
      </c>
      <c r="O344" s="51">
        <v>0</v>
      </c>
      <c r="P344" s="51">
        <v>87980.88</v>
      </c>
      <c r="Q344" s="51">
        <v>0</v>
      </c>
      <c r="R344" s="51">
        <f>L344/I344</f>
        <v>492.08289794496687</v>
      </c>
      <c r="S344" s="51">
        <v>2719.77</v>
      </c>
      <c r="T344" s="336">
        <v>43100</v>
      </c>
    </row>
    <row r="345" spans="1:22" s="15" customFormat="1" x14ac:dyDescent="0.25">
      <c r="A345" s="52" t="s">
        <v>546</v>
      </c>
      <c r="B345" s="41" t="s">
        <v>549</v>
      </c>
      <c r="C345" s="97" t="s">
        <v>268</v>
      </c>
      <c r="D345" s="97" t="s">
        <v>268</v>
      </c>
      <c r="E345" s="97" t="s">
        <v>268</v>
      </c>
      <c r="F345" s="97" t="s">
        <v>268</v>
      </c>
      <c r="G345" s="97" t="s">
        <v>268</v>
      </c>
      <c r="H345" s="43">
        <f>H346+H349+H352+H356+H360+H362</f>
        <v>20819.100000000002</v>
      </c>
      <c r="I345" s="43">
        <f t="shared" ref="I345:Q345" si="54">I346+I349+I352+I356+I360+I362</f>
        <v>17566.499999999996</v>
      </c>
      <c r="J345" s="43">
        <f t="shared" si="54"/>
        <v>13114.099999999999</v>
      </c>
      <c r="K345" s="98">
        <f t="shared" si="54"/>
        <v>682</v>
      </c>
      <c r="L345" s="43">
        <f t="shared" si="54"/>
        <v>13414688.969999999</v>
      </c>
      <c r="M345" s="43">
        <f t="shared" si="54"/>
        <v>0</v>
      </c>
      <c r="N345" s="43">
        <f t="shared" si="54"/>
        <v>7207988.7000000002</v>
      </c>
      <c r="O345" s="43">
        <f t="shared" si="54"/>
        <v>0</v>
      </c>
      <c r="P345" s="43">
        <f t="shared" si="54"/>
        <v>6206700.2700000005</v>
      </c>
      <c r="Q345" s="43">
        <f t="shared" si="54"/>
        <v>0</v>
      </c>
      <c r="R345" s="43" t="s">
        <v>268</v>
      </c>
      <c r="S345" s="43" t="s">
        <v>268</v>
      </c>
      <c r="T345" s="97" t="s">
        <v>268</v>
      </c>
      <c r="U345" s="10"/>
      <c r="V345" s="10"/>
    </row>
    <row r="346" spans="1:22" s="15" customFormat="1" x14ac:dyDescent="0.25">
      <c r="A346" s="52" t="s">
        <v>547</v>
      </c>
      <c r="B346" s="41" t="s">
        <v>548</v>
      </c>
      <c r="C346" s="97" t="s">
        <v>268</v>
      </c>
      <c r="D346" s="97" t="s">
        <v>268</v>
      </c>
      <c r="E346" s="97" t="s">
        <v>268</v>
      </c>
      <c r="F346" s="97" t="s">
        <v>268</v>
      </c>
      <c r="G346" s="97" t="s">
        <v>268</v>
      </c>
      <c r="H346" s="43">
        <f>SUM(H347:H348)</f>
        <v>5322.0999999999995</v>
      </c>
      <c r="I346" s="43">
        <f t="shared" ref="I346:Q346" si="55">SUM(I347:I348)</f>
        <v>4784.7</v>
      </c>
      <c r="J346" s="43">
        <f t="shared" si="55"/>
        <v>4784.7</v>
      </c>
      <c r="K346" s="98">
        <f t="shared" si="55"/>
        <v>233</v>
      </c>
      <c r="L346" s="43">
        <f t="shared" si="55"/>
        <v>520825</v>
      </c>
      <c r="M346" s="43">
        <f t="shared" si="55"/>
        <v>0</v>
      </c>
      <c r="N346" s="43">
        <f t="shared" si="55"/>
        <v>329009.33999999997</v>
      </c>
      <c r="O346" s="43">
        <f t="shared" si="55"/>
        <v>0</v>
      </c>
      <c r="P346" s="43">
        <f t="shared" si="55"/>
        <v>191815.66</v>
      </c>
      <c r="Q346" s="43">
        <f t="shared" si="55"/>
        <v>0</v>
      </c>
      <c r="R346" s="43" t="s">
        <v>268</v>
      </c>
      <c r="S346" s="43" t="s">
        <v>268</v>
      </c>
      <c r="T346" s="97" t="s">
        <v>268</v>
      </c>
      <c r="U346" s="10"/>
      <c r="V346" s="10"/>
    </row>
    <row r="347" spans="1:22" s="16" customFormat="1" x14ac:dyDescent="0.25">
      <c r="A347" s="206" t="s">
        <v>552</v>
      </c>
      <c r="B347" s="207" t="s">
        <v>550</v>
      </c>
      <c r="C347" s="337">
        <v>1973</v>
      </c>
      <c r="D347" s="337">
        <v>1973</v>
      </c>
      <c r="E347" s="335" t="s">
        <v>314</v>
      </c>
      <c r="F347" s="337">
        <v>2</v>
      </c>
      <c r="G347" s="337">
        <v>2</v>
      </c>
      <c r="H347" s="56">
        <v>610.4</v>
      </c>
      <c r="I347" s="56">
        <v>552.29999999999995</v>
      </c>
      <c r="J347" s="56">
        <v>552.29999999999995</v>
      </c>
      <c r="K347" s="368">
        <v>27</v>
      </c>
      <c r="L347" s="56">
        <f>'Приложение 2'!C348</f>
        <v>121312</v>
      </c>
      <c r="M347" s="51">
        <v>0</v>
      </c>
      <c r="N347" s="51">
        <v>85749.499999999985</v>
      </c>
      <c r="O347" s="51">
        <v>0</v>
      </c>
      <c r="P347" s="51">
        <v>35562.5</v>
      </c>
      <c r="Q347" s="56">
        <v>0</v>
      </c>
      <c r="R347" s="51">
        <f>L347/I347</f>
        <v>219.64874162592795</v>
      </c>
      <c r="S347" s="56">
        <v>2928.56</v>
      </c>
      <c r="T347" s="340">
        <v>43100</v>
      </c>
    </row>
    <row r="348" spans="1:22" s="16" customFormat="1" x14ac:dyDescent="0.25">
      <c r="A348" s="206" t="s">
        <v>553</v>
      </c>
      <c r="B348" s="47" t="s">
        <v>551</v>
      </c>
      <c r="C348" s="93">
        <v>1986</v>
      </c>
      <c r="D348" s="93">
        <v>2011</v>
      </c>
      <c r="E348" s="335" t="s">
        <v>314</v>
      </c>
      <c r="F348" s="93">
        <v>5</v>
      </c>
      <c r="G348" s="93">
        <v>6</v>
      </c>
      <c r="H348" s="93">
        <v>4711.7</v>
      </c>
      <c r="I348" s="93">
        <v>4232.3999999999996</v>
      </c>
      <c r="J348" s="93">
        <v>4232.3999999999996</v>
      </c>
      <c r="K348" s="93">
        <v>206</v>
      </c>
      <c r="L348" s="56">
        <f>'Приложение 2'!C349</f>
        <v>399513</v>
      </c>
      <c r="M348" s="51">
        <v>0</v>
      </c>
      <c r="N348" s="51">
        <v>243259.84</v>
      </c>
      <c r="O348" s="51">
        <v>0</v>
      </c>
      <c r="P348" s="51">
        <v>156253.16</v>
      </c>
      <c r="Q348" s="56">
        <v>0</v>
      </c>
      <c r="R348" s="51">
        <f>L348/I348</f>
        <v>94.39396087326341</v>
      </c>
      <c r="S348" s="56">
        <v>475.45</v>
      </c>
      <c r="T348" s="340">
        <v>43100</v>
      </c>
    </row>
    <row r="349" spans="1:22" s="15" customFormat="1" x14ac:dyDescent="0.25">
      <c r="A349" s="52" t="s">
        <v>555</v>
      </c>
      <c r="B349" s="41" t="s">
        <v>554</v>
      </c>
      <c r="C349" s="97" t="s">
        <v>268</v>
      </c>
      <c r="D349" s="97" t="s">
        <v>268</v>
      </c>
      <c r="E349" s="97" t="s">
        <v>268</v>
      </c>
      <c r="F349" s="97" t="s">
        <v>268</v>
      </c>
      <c r="G349" s="97" t="s">
        <v>268</v>
      </c>
      <c r="H349" s="43">
        <f>SUM(H350:H351)</f>
        <v>5455.3</v>
      </c>
      <c r="I349" s="43">
        <f t="shared" ref="I349:Q349" si="56">SUM(I350:I351)</f>
        <v>5010.8999999999996</v>
      </c>
      <c r="J349" s="43">
        <f t="shared" si="56"/>
        <v>5010.8999999999996</v>
      </c>
      <c r="K349" s="98">
        <f t="shared" si="56"/>
        <v>180</v>
      </c>
      <c r="L349" s="43">
        <f t="shared" si="56"/>
        <v>1286599</v>
      </c>
      <c r="M349" s="43">
        <f t="shared" si="56"/>
        <v>0</v>
      </c>
      <c r="N349" s="43">
        <f t="shared" si="56"/>
        <v>502610.53</v>
      </c>
      <c r="O349" s="43">
        <f t="shared" si="56"/>
        <v>0</v>
      </c>
      <c r="P349" s="43">
        <f t="shared" si="56"/>
        <v>783988.47</v>
      </c>
      <c r="Q349" s="43">
        <f t="shared" si="56"/>
        <v>0</v>
      </c>
      <c r="R349" s="43" t="s">
        <v>268</v>
      </c>
      <c r="S349" s="43" t="s">
        <v>268</v>
      </c>
      <c r="T349" s="97" t="s">
        <v>268</v>
      </c>
      <c r="U349" s="10"/>
      <c r="V349" s="10"/>
    </row>
    <row r="350" spans="1:22" x14ac:dyDescent="0.25">
      <c r="A350" s="58" t="s">
        <v>558</v>
      </c>
      <c r="B350" s="47" t="s">
        <v>556</v>
      </c>
      <c r="C350" s="93">
        <v>1979</v>
      </c>
      <c r="D350" s="93">
        <v>1979</v>
      </c>
      <c r="E350" s="335" t="s">
        <v>557</v>
      </c>
      <c r="F350" s="93">
        <v>3</v>
      </c>
      <c r="G350" s="93">
        <v>3</v>
      </c>
      <c r="H350" s="51">
        <v>1837.41</v>
      </c>
      <c r="I350" s="51">
        <v>1670.4</v>
      </c>
      <c r="J350" s="51">
        <v>1670.4</v>
      </c>
      <c r="K350" s="94">
        <v>56</v>
      </c>
      <c r="L350" s="51">
        <f>'Приложение 2'!C351</f>
        <v>1171235</v>
      </c>
      <c r="M350" s="51">
        <v>0</v>
      </c>
      <c r="N350" s="51">
        <v>502610.53</v>
      </c>
      <c r="O350" s="51">
        <v>0</v>
      </c>
      <c r="P350" s="51">
        <v>668624.47</v>
      </c>
      <c r="Q350" s="51">
        <v>0</v>
      </c>
      <c r="R350" s="51">
        <f>L350/I350</f>
        <v>701.17037835249039</v>
      </c>
      <c r="S350" s="51">
        <v>1044.3</v>
      </c>
      <c r="T350" s="336">
        <v>43100</v>
      </c>
    </row>
    <row r="351" spans="1:22" x14ac:dyDescent="0.25">
      <c r="A351" s="58" t="s">
        <v>1047</v>
      </c>
      <c r="B351" s="47" t="s">
        <v>559</v>
      </c>
      <c r="C351" s="93">
        <v>1988</v>
      </c>
      <c r="D351" s="93">
        <v>1988</v>
      </c>
      <c r="E351" s="335" t="s">
        <v>557</v>
      </c>
      <c r="F351" s="93">
        <v>4</v>
      </c>
      <c r="G351" s="93">
        <v>4</v>
      </c>
      <c r="H351" s="51">
        <v>3617.89</v>
      </c>
      <c r="I351" s="51">
        <v>3340.5</v>
      </c>
      <c r="J351" s="51">
        <v>3340.5</v>
      </c>
      <c r="K351" s="94">
        <v>124</v>
      </c>
      <c r="L351" s="51">
        <f>'Приложение 2'!C352</f>
        <v>115364</v>
      </c>
      <c r="M351" s="51">
        <v>0</v>
      </c>
      <c r="N351" s="51">
        <v>0</v>
      </c>
      <c r="O351" s="51">
        <v>0</v>
      </c>
      <c r="P351" s="51">
        <v>115364</v>
      </c>
      <c r="Q351" s="51">
        <v>0</v>
      </c>
      <c r="R351" s="51">
        <f>L351/I351</f>
        <v>34.534949857805721</v>
      </c>
      <c r="S351" s="51">
        <v>443.4</v>
      </c>
      <c r="T351" s="336">
        <v>43100</v>
      </c>
    </row>
    <row r="352" spans="1:22" s="15" customFormat="1" x14ac:dyDescent="0.25">
      <c r="A352" s="52" t="s">
        <v>563</v>
      </c>
      <c r="B352" s="41" t="s">
        <v>560</v>
      </c>
      <c r="C352" s="97" t="s">
        <v>268</v>
      </c>
      <c r="D352" s="97" t="s">
        <v>268</v>
      </c>
      <c r="E352" s="97" t="s">
        <v>268</v>
      </c>
      <c r="F352" s="97" t="s">
        <v>268</v>
      </c>
      <c r="G352" s="97" t="s">
        <v>268</v>
      </c>
      <c r="H352" s="43">
        <f>SUM(H353:H355)</f>
        <v>1518.7</v>
      </c>
      <c r="I352" s="43">
        <f t="shared" ref="I352:Q352" si="57">SUM(I353:I355)</f>
        <v>1378.1</v>
      </c>
      <c r="J352" s="43">
        <f t="shared" si="57"/>
        <v>1378.1</v>
      </c>
      <c r="K352" s="98">
        <f t="shared" si="57"/>
        <v>44</v>
      </c>
      <c r="L352" s="43">
        <f t="shared" si="57"/>
        <v>3867259.9699999997</v>
      </c>
      <c r="M352" s="43">
        <f t="shared" si="57"/>
        <v>0</v>
      </c>
      <c r="N352" s="43">
        <f t="shared" si="57"/>
        <v>1606336.8</v>
      </c>
      <c r="O352" s="43">
        <f t="shared" si="57"/>
        <v>0</v>
      </c>
      <c r="P352" s="43">
        <f t="shared" si="57"/>
        <v>2260923.17</v>
      </c>
      <c r="Q352" s="43">
        <f t="shared" si="57"/>
        <v>0</v>
      </c>
      <c r="R352" s="43" t="s">
        <v>268</v>
      </c>
      <c r="S352" s="43" t="s">
        <v>268</v>
      </c>
      <c r="T352" s="97" t="s">
        <v>268</v>
      </c>
      <c r="U352" s="10"/>
      <c r="V352" s="10"/>
    </row>
    <row r="353" spans="1:31" x14ac:dyDescent="0.25">
      <c r="A353" s="58" t="s">
        <v>564</v>
      </c>
      <c r="B353" s="47" t="s">
        <v>561</v>
      </c>
      <c r="C353" s="93">
        <v>1971</v>
      </c>
      <c r="D353" s="93">
        <v>1971</v>
      </c>
      <c r="E353" s="335" t="s">
        <v>272</v>
      </c>
      <c r="F353" s="93">
        <v>2</v>
      </c>
      <c r="G353" s="93">
        <v>2</v>
      </c>
      <c r="H353" s="51">
        <v>532.5</v>
      </c>
      <c r="I353" s="51">
        <v>487.1</v>
      </c>
      <c r="J353" s="51">
        <v>487.1</v>
      </c>
      <c r="K353" s="93">
        <v>17</v>
      </c>
      <c r="L353" s="51">
        <f>'Приложение 2'!C354</f>
        <v>1757083.16</v>
      </c>
      <c r="M353" s="51">
        <v>0</v>
      </c>
      <c r="N353" s="51">
        <v>760281.59000000008</v>
      </c>
      <c r="O353" s="51">
        <v>0</v>
      </c>
      <c r="P353" s="51">
        <v>996801.57</v>
      </c>
      <c r="Q353" s="51">
        <v>0</v>
      </c>
      <c r="R353" s="51">
        <f>L353/I353</f>
        <v>3607.2329295832474</v>
      </c>
      <c r="S353" s="51">
        <v>5789.97</v>
      </c>
      <c r="T353" s="336">
        <v>43100</v>
      </c>
    </row>
    <row r="354" spans="1:31" s="16" customFormat="1" x14ac:dyDescent="0.25">
      <c r="A354" s="58" t="s">
        <v>565</v>
      </c>
      <c r="B354" s="207" t="s">
        <v>562</v>
      </c>
      <c r="C354" s="337">
        <v>1974</v>
      </c>
      <c r="D354" s="337">
        <v>1974</v>
      </c>
      <c r="E354" s="338" t="s">
        <v>272</v>
      </c>
      <c r="F354" s="337">
        <v>2</v>
      </c>
      <c r="G354" s="337">
        <v>2</v>
      </c>
      <c r="H354" s="56">
        <v>551.20000000000005</v>
      </c>
      <c r="I354" s="56">
        <v>503.9</v>
      </c>
      <c r="J354" s="56">
        <v>503.9</v>
      </c>
      <c r="K354" s="337">
        <v>11</v>
      </c>
      <c r="L354" s="51">
        <f>'Приложение 2'!C355</f>
        <v>2053492.81</v>
      </c>
      <c r="M354" s="51">
        <v>0</v>
      </c>
      <c r="N354" s="51">
        <v>822101.46</v>
      </c>
      <c r="O354" s="51">
        <v>0</v>
      </c>
      <c r="P354" s="51">
        <v>1231391.3500000001</v>
      </c>
      <c r="Q354" s="51">
        <v>0</v>
      </c>
      <c r="R354" s="51">
        <f>L354/I354</f>
        <v>4075.1990672752531</v>
      </c>
      <c r="S354" s="51">
        <v>6887.86</v>
      </c>
      <c r="T354" s="336">
        <v>43100</v>
      </c>
    </row>
    <row r="355" spans="1:31" s="16" customFormat="1" x14ac:dyDescent="0.25">
      <c r="A355" s="58" t="s">
        <v>1048</v>
      </c>
      <c r="B355" s="152" t="s">
        <v>566</v>
      </c>
      <c r="C355" s="337">
        <v>1975</v>
      </c>
      <c r="D355" s="337">
        <v>1975</v>
      </c>
      <c r="E355" s="338" t="s">
        <v>272</v>
      </c>
      <c r="F355" s="337">
        <v>2</v>
      </c>
      <c r="G355" s="337">
        <v>2</v>
      </c>
      <c r="H355" s="56">
        <v>435</v>
      </c>
      <c r="I355" s="56">
        <v>387.1</v>
      </c>
      <c r="J355" s="56">
        <v>387.1</v>
      </c>
      <c r="K355" s="337">
        <v>16</v>
      </c>
      <c r="L355" s="51">
        <f>'Приложение 2'!C356</f>
        <v>56684</v>
      </c>
      <c r="M355" s="51">
        <v>0</v>
      </c>
      <c r="N355" s="51">
        <v>23953.75</v>
      </c>
      <c r="O355" s="51">
        <v>0</v>
      </c>
      <c r="P355" s="51">
        <v>32730.25</v>
      </c>
      <c r="Q355" s="51">
        <v>0</v>
      </c>
      <c r="R355" s="51">
        <f>L355/I355</f>
        <v>146.43244639628003</v>
      </c>
      <c r="S355" s="51">
        <v>1097.8900000000001</v>
      </c>
      <c r="T355" s="336">
        <v>43100</v>
      </c>
    </row>
    <row r="356" spans="1:31" s="15" customFormat="1" x14ac:dyDescent="0.25">
      <c r="A356" s="52" t="s">
        <v>606</v>
      </c>
      <c r="B356" s="41" t="s">
        <v>604</v>
      </c>
      <c r="C356" s="43" t="s">
        <v>268</v>
      </c>
      <c r="D356" s="43" t="s">
        <v>268</v>
      </c>
      <c r="E356" s="43" t="s">
        <v>268</v>
      </c>
      <c r="F356" s="43" t="s">
        <v>268</v>
      </c>
      <c r="G356" s="43" t="s">
        <v>268</v>
      </c>
      <c r="H356" s="43">
        <f>SUM(H357:H359)</f>
        <v>7931.6</v>
      </c>
      <c r="I356" s="43">
        <f t="shared" ref="I356:Q356" si="58">SUM(I357:I359)</f>
        <v>5871.7</v>
      </c>
      <c r="J356" s="43">
        <f t="shared" si="58"/>
        <v>1419.3</v>
      </c>
      <c r="K356" s="98">
        <f t="shared" si="58"/>
        <v>209</v>
      </c>
      <c r="L356" s="43">
        <f t="shared" si="58"/>
        <v>4293821</v>
      </c>
      <c r="M356" s="43">
        <f t="shared" si="58"/>
        <v>0</v>
      </c>
      <c r="N356" s="43">
        <f t="shared" si="58"/>
        <v>2827740.99</v>
      </c>
      <c r="O356" s="43">
        <f t="shared" si="58"/>
        <v>0</v>
      </c>
      <c r="P356" s="43">
        <f t="shared" si="58"/>
        <v>1466080.0100000002</v>
      </c>
      <c r="Q356" s="43">
        <f t="shared" si="58"/>
        <v>0</v>
      </c>
      <c r="R356" s="43" t="s">
        <v>268</v>
      </c>
      <c r="S356" s="43" t="s">
        <v>268</v>
      </c>
      <c r="T356" s="43" t="s">
        <v>268</v>
      </c>
      <c r="U356" s="10"/>
      <c r="V356" s="10"/>
    </row>
    <row r="357" spans="1:31" x14ac:dyDescent="0.25">
      <c r="A357" s="58" t="s">
        <v>607</v>
      </c>
      <c r="B357" s="50" t="s">
        <v>609</v>
      </c>
      <c r="C357" s="93">
        <v>1973</v>
      </c>
      <c r="D357" s="93">
        <v>2011</v>
      </c>
      <c r="E357" s="335" t="s">
        <v>323</v>
      </c>
      <c r="F357" s="93">
        <v>3</v>
      </c>
      <c r="G357" s="93">
        <v>3</v>
      </c>
      <c r="H357" s="51">
        <v>2002.1</v>
      </c>
      <c r="I357" s="51">
        <v>1469.2</v>
      </c>
      <c r="J357" s="51">
        <v>387.1</v>
      </c>
      <c r="K357" s="94">
        <v>60</v>
      </c>
      <c r="L357" s="51">
        <f>'Приложение 2'!C358</f>
        <v>175243</v>
      </c>
      <c r="M357" s="51">
        <v>0</v>
      </c>
      <c r="N357" s="51">
        <v>105145.8</v>
      </c>
      <c r="O357" s="51">
        <v>0</v>
      </c>
      <c r="P357" s="51">
        <v>70097.2</v>
      </c>
      <c r="Q357" s="51">
        <v>0</v>
      </c>
      <c r="R357" s="51">
        <f>L357/I357</f>
        <v>119.27783827933568</v>
      </c>
      <c r="S357" s="51">
        <v>1218.69</v>
      </c>
      <c r="T357" s="336">
        <v>43100</v>
      </c>
    </row>
    <row r="358" spans="1:31" x14ac:dyDescent="0.25">
      <c r="A358" s="58" t="s">
        <v>608</v>
      </c>
      <c r="B358" s="50" t="s">
        <v>166</v>
      </c>
      <c r="C358" s="93">
        <v>1976</v>
      </c>
      <c r="D358" s="93">
        <v>2011</v>
      </c>
      <c r="E358" s="335" t="s">
        <v>324</v>
      </c>
      <c r="F358" s="93">
        <v>3</v>
      </c>
      <c r="G358" s="93">
        <v>3</v>
      </c>
      <c r="H358" s="51">
        <v>2954.4</v>
      </c>
      <c r="I358" s="51">
        <v>2207.8000000000002</v>
      </c>
      <c r="J358" s="51">
        <v>432.2</v>
      </c>
      <c r="K358" s="94">
        <v>70</v>
      </c>
      <c r="L358" s="51">
        <f>'Приложение 2'!C359</f>
        <v>598033</v>
      </c>
      <c r="M358" s="51">
        <v>0</v>
      </c>
      <c r="N358" s="51">
        <v>522769</v>
      </c>
      <c r="O358" s="51">
        <v>0</v>
      </c>
      <c r="P358" s="51">
        <v>75264</v>
      </c>
      <c r="Q358" s="51">
        <v>0</v>
      </c>
      <c r="R358" s="51">
        <f>L358/I358</f>
        <v>270.87281456653682</v>
      </c>
      <c r="S358" s="51">
        <v>1657.6</v>
      </c>
      <c r="T358" s="336">
        <v>43100</v>
      </c>
    </row>
    <row r="359" spans="1:31" x14ac:dyDescent="0.25">
      <c r="A359" s="58" t="s">
        <v>613</v>
      </c>
      <c r="B359" s="47" t="s">
        <v>605</v>
      </c>
      <c r="C359" s="93">
        <v>1977</v>
      </c>
      <c r="D359" s="93">
        <v>2013</v>
      </c>
      <c r="E359" s="335" t="s">
        <v>314</v>
      </c>
      <c r="F359" s="93">
        <v>4</v>
      </c>
      <c r="G359" s="93">
        <v>3</v>
      </c>
      <c r="H359" s="51">
        <v>2975.1</v>
      </c>
      <c r="I359" s="51">
        <v>2194.6999999999998</v>
      </c>
      <c r="J359" s="51">
        <v>600</v>
      </c>
      <c r="K359" s="94">
        <v>79</v>
      </c>
      <c r="L359" s="51">
        <f>'Приложение 2'!C360</f>
        <v>3520545</v>
      </c>
      <c r="M359" s="51">
        <v>0</v>
      </c>
      <c r="N359" s="51">
        <v>2199826.19</v>
      </c>
      <c r="O359" s="51">
        <v>0</v>
      </c>
      <c r="P359" s="51">
        <v>1320718.8100000003</v>
      </c>
      <c r="Q359" s="51">
        <v>0</v>
      </c>
      <c r="R359" s="51">
        <f>L359/I359</f>
        <v>1604.1121793411401</v>
      </c>
      <c r="S359" s="51">
        <v>2234.02</v>
      </c>
      <c r="T359" s="336">
        <v>43100</v>
      </c>
    </row>
    <row r="360" spans="1:31" s="15" customFormat="1" x14ac:dyDescent="0.25">
      <c r="A360" s="52" t="s">
        <v>615</v>
      </c>
      <c r="B360" s="41" t="s">
        <v>614</v>
      </c>
      <c r="C360" s="97" t="s">
        <v>268</v>
      </c>
      <c r="D360" s="97" t="s">
        <v>268</v>
      </c>
      <c r="E360" s="97" t="s">
        <v>268</v>
      </c>
      <c r="F360" s="97" t="s">
        <v>268</v>
      </c>
      <c r="G360" s="97" t="s">
        <v>268</v>
      </c>
      <c r="H360" s="43">
        <f>H361</f>
        <v>591.4</v>
      </c>
      <c r="I360" s="43">
        <f t="shared" ref="I360:Q360" si="59">I361</f>
        <v>521.1</v>
      </c>
      <c r="J360" s="43">
        <f t="shared" si="59"/>
        <v>521.1</v>
      </c>
      <c r="K360" s="98">
        <f t="shared" si="59"/>
        <v>16</v>
      </c>
      <c r="L360" s="43">
        <f t="shared" si="59"/>
        <v>3446184</v>
      </c>
      <c r="M360" s="43">
        <f t="shared" si="59"/>
        <v>0</v>
      </c>
      <c r="N360" s="43">
        <f t="shared" si="59"/>
        <v>1942291.04</v>
      </c>
      <c r="O360" s="43">
        <f t="shared" si="59"/>
        <v>0</v>
      </c>
      <c r="P360" s="43">
        <f t="shared" si="59"/>
        <v>1503892.96</v>
      </c>
      <c r="Q360" s="43">
        <f t="shared" si="59"/>
        <v>0</v>
      </c>
      <c r="R360" s="43" t="s">
        <v>268</v>
      </c>
      <c r="S360" s="43" t="s">
        <v>268</v>
      </c>
      <c r="T360" s="97" t="s">
        <v>268</v>
      </c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x14ac:dyDescent="0.25">
      <c r="A361" s="58" t="s">
        <v>616</v>
      </c>
      <c r="B361" s="47" t="s">
        <v>617</v>
      </c>
      <c r="C361" s="93">
        <v>1954</v>
      </c>
      <c r="D361" s="93">
        <v>1954</v>
      </c>
      <c r="E361" s="335" t="s">
        <v>351</v>
      </c>
      <c r="F361" s="93">
        <v>2</v>
      </c>
      <c r="G361" s="93">
        <v>2</v>
      </c>
      <c r="H361" s="51">
        <v>591.4</v>
      </c>
      <c r="I361" s="51">
        <v>521.1</v>
      </c>
      <c r="J361" s="51">
        <v>521.1</v>
      </c>
      <c r="K361" s="94">
        <v>16</v>
      </c>
      <c r="L361" s="51">
        <f>'Приложение 2'!C362</f>
        <v>3446184</v>
      </c>
      <c r="M361" s="51">
        <v>0</v>
      </c>
      <c r="N361" s="51">
        <v>1942291.04</v>
      </c>
      <c r="O361" s="51">
        <v>0</v>
      </c>
      <c r="P361" s="51">
        <v>1503892.96</v>
      </c>
      <c r="Q361" s="51">
        <v>0</v>
      </c>
      <c r="R361" s="51">
        <f>L361/I361</f>
        <v>6613.2872769142195</v>
      </c>
      <c r="S361" s="51">
        <v>11882.9</v>
      </c>
      <c r="T361" s="336">
        <v>43100</v>
      </c>
    </row>
    <row r="362" spans="1:31" x14ac:dyDescent="0.25">
      <c r="A362" s="52" t="s">
        <v>66</v>
      </c>
      <c r="B362" s="221" t="s">
        <v>67</v>
      </c>
      <c r="C362" s="205" t="s">
        <v>268</v>
      </c>
      <c r="D362" s="205" t="s">
        <v>268</v>
      </c>
      <c r="E362" s="205" t="s">
        <v>268</v>
      </c>
      <c r="F362" s="205" t="s">
        <v>268</v>
      </c>
      <c r="G362" s="205" t="s">
        <v>268</v>
      </c>
      <c r="H362" s="43">
        <v>0</v>
      </c>
      <c r="I362" s="43">
        <v>0</v>
      </c>
      <c r="J362" s="43">
        <v>0</v>
      </c>
      <c r="K362" s="98">
        <v>0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 t="s">
        <v>268</v>
      </c>
      <c r="S362" s="43" t="s">
        <v>268</v>
      </c>
      <c r="T362" s="97" t="s">
        <v>268</v>
      </c>
    </row>
    <row r="363" spans="1:31" s="15" customFormat="1" x14ac:dyDescent="0.25">
      <c r="A363" s="52" t="s">
        <v>567</v>
      </c>
      <c r="B363" s="41" t="s">
        <v>568</v>
      </c>
      <c r="C363" s="97" t="s">
        <v>268</v>
      </c>
      <c r="D363" s="97" t="s">
        <v>268</v>
      </c>
      <c r="E363" s="97" t="s">
        <v>268</v>
      </c>
      <c r="F363" s="97" t="s">
        <v>268</v>
      </c>
      <c r="G363" s="97" t="s">
        <v>268</v>
      </c>
      <c r="H363" s="43">
        <f t="shared" ref="H363:Q363" si="60">H364+H369+H371</f>
        <v>4065.3999999999996</v>
      </c>
      <c r="I363" s="43">
        <f t="shared" si="60"/>
        <v>3818.6</v>
      </c>
      <c r="J363" s="43">
        <f t="shared" si="60"/>
        <v>3780.2</v>
      </c>
      <c r="K363" s="98">
        <f t="shared" si="60"/>
        <v>139</v>
      </c>
      <c r="L363" s="43">
        <f>L364+L369+L371</f>
        <v>6728532</v>
      </c>
      <c r="M363" s="43">
        <f t="shared" si="60"/>
        <v>0</v>
      </c>
      <c r="N363" s="43">
        <f t="shared" si="60"/>
        <v>4016311.94</v>
      </c>
      <c r="O363" s="43">
        <f t="shared" si="60"/>
        <v>0</v>
      </c>
      <c r="P363" s="43">
        <f t="shared" si="60"/>
        <v>2712220.06</v>
      </c>
      <c r="Q363" s="43">
        <f t="shared" si="60"/>
        <v>0</v>
      </c>
      <c r="R363" s="43" t="s">
        <v>268</v>
      </c>
      <c r="S363" s="43" t="s">
        <v>268</v>
      </c>
      <c r="T363" s="97" t="s">
        <v>268</v>
      </c>
      <c r="U363" s="10"/>
      <c r="V363" s="10"/>
    </row>
    <row r="364" spans="1:31" s="23" customFormat="1" x14ac:dyDescent="0.25">
      <c r="A364" s="99" t="s">
        <v>570</v>
      </c>
      <c r="B364" s="101" t="s">
        <v>569</v>
      </c>
      <c r="C364" s="205" t="s">
        <v>268</v>
      </c>
      <c r="D364" s="205" t="s">
        <v>268</v>
      </c>
      <c r="E364" s="205" t="s">
        <v>268</v>
      </c>
      <c r="F364" s="205" t="s">
        <v>268</v>
      </c>
      <c r="G364" s="205" t="s">
        <v>268</v>
      </c>
      <c r="H364" s="102">
        <f t="shared" ref="H364:Q364" si="61">SUM(H365:H368)</f>
        <v>2180.1</v>
      </c>
      <c r="I364" s="102">
        <f t="shared" si="61"/>
        <v>1961.2</v>
      </c>
      <c r="J364" s="102">
        <f t="shared" si="61"/>
        <v>1961.2</v>
      </c>
      <c r="K364" s="103">
        <f t="shared" si="61"/>
        <v>51</v>
      </c>
      <c r="L364" s="102">
        <f t="shared" si="61"/>
        <v>2569343</v>
      </c>
      <c r="M364" s="102">
        <f t="shared" si="61"/>
        <v>0</v>
      </c>
      <c r="N364" s="102">
        <f t="shared" si="61"/>
        <v>1668460.42</v>
      </c>
      <c r="O364" s="102">
        <f t="shared" si="61"/>
        <v>0</v>
      </c>
      <c r="P364" s="102">
        <f t="shared" si="61"/>
        <v>900882.58</v>
      </c>
      <c r="Q364" s="102">
        <f t="shared" si="61"/>
        <v>0</v>
      </c>
      <c r="R364" s="102" t="s">
        <v>268</v>
      </c>
      <c r="S364" s="102" t="s">
        <v>268</v>
      </c>
      <c r="T364" s="205" t="s">
        <v>268</v>
      </c>
      <c r="U364" s="16"/>
      <c r="V364" s="16"/>
    </row>
    <row r="365" spans="1:31" s="16" customFormat="1" x14ac:dyDescent="0.25">
      <c r="A365" s="206" t="s">
        <v>573</v>
      </c>
      <c r="B365" s="47" t="s">
        <v>571</v>
      </c>
      <c r="C365" s="337">
        <v>1964</v>
      </c>
      <c r="D365" s="337">
        <v>1964</v>
      </c>
      <c r="E365" s="335" t="s">
        <v>272</v>
      </c>
      <c r="F365" s="337">
        <v>2</v>
      </c>
      <c r="G365" s="337">
        <v>3</v>
      </c>
      <c r="H365" s="56">
        <v>572.70000000000005</v>
      </c>
      <c r="I365" s="56">
        <v>510.8</v>
      </c>
      <c r="J365" s="56">
        <v>510.8</v>
      </c>
      <c r="K365" s="337">
        <v>15</v>
      </c>
      <c r="L365" s="56">
        <f>'Приложение 2'!C366</f>
        <v>36953</v>
      </c>
      <c r="M365" s="56">
        <v>0</v>
      </c>
      <c r="N365" s="56">
        <v>19748.009999999998</v>
      </c>
      <c r="O365" s="56">
        <v>0</v>
      </c>
      <c r="P365" s="56">
        <v>17204.990000000002</v>
      </c>
      <c r="Q365" s="56">
        <v>0</v>
      </c>
      <c r="R365" s="51">
        <f>L365/I365</f>
        <v>72.343382928739231</v>
      </c>
      <c r="S365" s="56">
        <v>823.34</v>
      </c>
      <c r="T365" s="340">
        <v>43100</v>
      </c>
    </row>
    <row r="366" spans="1:31" x14ac:dyDescent="0.25">
      <c r="A366" s="206" t="s">
        <v>574</v>
      </c>
      <c r="B366" s="369" t="s">
        <v>1051</v>
      </c>
      <c r="C366" s="93">
        <v>1969</v>
      </c>
      <c r="D366" s="93">
        <v>1969</v>
      </c>
      <c r="E366" s="335" t="s">
        <v>272</v>
      </c>
      <c r="F366" s="93">
        <v>2</v>
      </c>
      <c r="G366" s="93">
        <v>3</v>
      </c>
      <c r="H366" s="51">
        <v>580.79999999999995</v>
      </c>
      <c r="I366" s="51">
        <v>519.6</v>
      </c>
      <c r="J366" s="51">
        <v>519.6</v>
      </c>
      <c r="K366" s="93">
        <v>17</v>
      </c>
      <c r="L366" s="56">
        <f>'Приложение 2'!C367</f>
        <v>37011</v>
      </c>
      <c r="M366" s="51">
        <v>0</v>
      </c>
      <c r="N366" s="56">
        <v>19779.009999999998</v>
      </c>
      <c r="O366" s="51">
        <v>0</v>
      </c>
      <c r="P366" s="56">
        <v>17231.990000000002</v>
      </c>
      <c r="Q366" s="51">
        <v>0</v>
      </c>
      <c r="R366" s="51">
        <f>L366/I366</f>
        <v>71.229792147805995</v>
      </c>
      <c r="S366" s="56">
        <v>823.34</v>
      </c>
      <c r="T366" s="336">
        <v>43100</v>
      </c>
      <c r="U366" s="16"/>
    </row>
    <row r="367" spans="1:31" x14ac:dyDescent="0.25">
      <c r="A367" s="206" t="s">
        <v>575</v>
      </c>
      <c r="B367" s="47" t="s">
        <v>579</v>
      </c>
      <c r="C367" s="93">
        <v>1967</v>
      </c>
      <c r="D367" s="93">
        <v>1967</v>
      </c>
      <c r="E367" s="335" t="s">
        <v>272</v>
      </c>
      <c r="F367" s="93">
        <v>2</v>
      </c>
      <c r="G367" s="93">
        <v>3</v>
      </c>
      <c r="H367" s="51">
        <v>594.6</v>
      </c>
      <c r="I367" s="51">
        <v>532</v>
      </c>
      <c r="J367" s="51">
        <v>532</v>
      </c>
      <c r="K367" s="93">
        <v>8</v>
      </c>
      <c r="L367" s="56">
        <f>'Приложение 2'!C368</f>
        <v>48366</v>
      </c>
      <c r="M367" s="51">
        <v>0</v>
      </c>
      <c r="N367" s="56">
        <v>43915.8</v>
      </c>
      <c r="O367" s="51">
        <v>0</v>
      </c>
      <c r="P367" s="56">
        <v>4450.2</v>
      </c>
      <c r="Q367" s="51">
        <v>0</v>
      </c>
      <c r="R367" s="51">
        <f>L367/I367</f>
        <v>90.91353383458646</v>
      </c>
      <c r="S367" s="51">
        <v>1073.0899999999999</v>
      </c>
      <c r="T367" s="336">
        <v>43100</v>
      </c>
      <c r="U367" s="16"/>
    </row>
    <row r="368" spans="1:31" x14ac:dyDescent="0.25">
      <c r="A368" s="206" t="s">
        <v>1050</v>
      </c>
      <c r="B368" s="207" t="s">
        <v>572</v>
      </c>
      <c r="C368" s="337">
        <v>1961</v>
      </c>
      <c r="D368" s="337">
        <v>2016</v>
      </c>
      <c r="E368" s="338" t="s">
        <v>272</v>
      </c>
      <c r="F368" s="337">
        <v>2</v>
      </c>
      <c r="G368" s="337">
        <v>1</v>
      </c>
      <c r="H368" s="56">
        <v>432</v>
      </c>
      <c r="I368" s="56">
        <v>398.8</v>
      </c>
      <c r="J368" s="56">
        <v>398.8</v>
      </c>
      <c r="K368" s="337">
        <v>11</v>
      </c>
      <c r="L368" s="56">
        <f>'Приложение 2'!C369</f>
        <v>2447013</v>
      </c>
      <c r="M368" s="56">
        <v>0</v>
      </c>
      <c r="N368" s="56">
        <v>1585017.5999999999</v>
      </c>
      <c r="O368" s="56">
        <v>0</v>
      </c>
      <c r="P368" s="56">
        <v>861995.39999999991</v>
      </c>
      <c r="Q368" s="56">
        <v>0</v>
      </c>
      <c r="R368" s="51">
        <f>L368/I368</f>
        <v>6135.9403209628881</v>
      </c>
      <c r="S368" s="56">
        <v>15272.21</v>
      </c>
      <c r="T368" s="340">
        <v>43100</v>
      </c>
      <c r="U368" s="16"/>
    </row>
    <row r="369" spans="1:22" s="12" customFormat="1" x14ac:dyDescent="0.25">
      <c r="A369" s="52" t="s">
        <v>580</v>
      </c>
      <c r="B369" s="41" t="s">
        <v>581</v>
      </c>
      <c r="C369" s="97" t="s">
        <v>268</v>
      </c>
      <c r="D369" s="97" t="s">
        <v>268</v>
      </c>
      <c r="E369" s="97" t="s">
        <v>268</v>
      </c>
      <c r="F369" s="97" t="s">
        <v>268</v>
      </c>
      <c r="G369" s="97" t="s">
        <v>268</v>
      </c>
      <c r="H369" s="43">
        <f>H370</f>
        <v>355.6</v>
      </c>
      <c r="I369" s="43">
        <f>I370</f>
        <v>329.4</v>
      </c>
      <c r="J369" s="43">
        <f>J370</f>
        <v>291</v>
      </c>
      <c r="K369" s="98">
        <f>K370</f>
        <v>13</v>
      </c>
      <c r="L369" s="43">
        <f t="shared" ref="L369:Q369" si="62">L370</f>
        <v>118944</v>
      </c>
      <c r="M369" s="43">
        <f t="shared" si="62"/>
        <v>0</v>
      </c>
      <c r="N369" s="43">
        <f t="shared" si="62"/>
        <v>44047.979999999996</v>
      </c>
      <c r="O369" s="43">
        <f t="shared" si="62"/>
        <v>0</v>
      </c>
      <c r="P369" s="43">
        <f t="shared" si="62"/>
        <v>74896.02</v>
      </c>
      <c r="Q369" s="43">
        <f t="shared" si="62"/>
        <v>0</v>
      </c>
      <c r="R369" s="43" t="s">
        <v>268</v>
      </c>
      <c r="S369" s="43" t="s">
        <v>268</v>
      </c>
      <c r="T369" s="97" t="s">
        <v>268</v>
      </c>
      <c r="U369" s="4"/>
      <c r="V369" s="4"/>
    </row>
    <row r="370" spans="1:22" s="4" customFormat="1" x14ac:dyDescent="0.25">
      <c r="A370" s="58" t="s">
        <v>583</v>
      </c>
      <c r="B370" s="47" t="s">
        <v>170</v>
      </c>
      <c r="C370" s="93">
        <v>1967</v>
      </c>
      <c r="D370" s="93">
        <v>1967</v>
      </c>
      <c r="E370" s="335" t="s">
        <v>272</v>
      </c>
      <c r="F370" s="93">
        <v>2</v>
      </c>
      <c r="G370" s="93">
        <v>1</v>
      </c>
      <c r="H370" s="51">
        <v>355.6</v>
      </c>
      <c r="I370" s="51">
        <v>329.4</v>
      </c>
      <c r="J370" s="51">
        <v>291</v>
      </c>
      <c r="K370" s="94">
        <v>13</v>
      </c>
      <c r="L370" s="51">
        <f>'Приложение 2'!C371</f>
        <v>118944</v>
      </c>
      <c r="M370" s="51">
        <v>0</v>
      </c>
      <c r="N370" s="51">
        <v>44047.979999999996</v>
      </c>
      <c r="O370" s="51">
        <v>0</v>
      </c>
      <c r="P370" s="51">
        <v>74896.02</v>
      </c>
      <c r="Q370" s="51">
        <v>0</v>
      </c>
      <c r="R370" s="51">
        <f>L370/I370</f>
        <v>361.09289617486343</v>
      </c>
      <c r="S370" s="51">
        <v>1646.68</v>
      </c>
      <c r="T370" s="336">
        <v>43100</v>
      </c>
    </row>
    <row r="371" spans="1:22" s="12" customFormat="1" x14ac:dyDescent="0.25">
      <c r="A371" s="52" t="s">
        <v>584</v>
      </c>
      <c r="B371" s="41" t="s">
        <v>585</v>
      </c>
      <c r="C371" s="97" t="s">
        <v>268</v>
      </c>
      <c r="D371" s="97" t="s">
        <v>268</v>
      </c>
      <c r="E371" s="97" t="s">
        <v>268</v>
      </c>
      <c r="F371" s="97" t="s">
        <v>268</v>
      </c>
      <c r="G371" s="97" t="s">
        <v>268</v>
      </c>
      <c r="H371" s="43">
        <f>SUM(H372:H374)</f>
        <v>1529.7</v>
      </c>
      <c r="I371" s="43">
        <f>SUM(I372:I374)</f>
        <v>1528</v>
      </c>
      <c r="J371" s="43">
        <f>SUM(J372:J374)</f>
        <v>1528</v>
      </c>
      <c r="K371" s="98">
        <f>SUM(K372:K374)</f>
        <v>75</v>
      </c>
      <c r="L371" s="43">
        <f t="shared" ref="L371:Q371" si="63">SUM(L372:L374)</f>
        <v>4040245</v>
      </c>
      <c r="M371" s="43">
        <f t="shared" si="63"/>
        <v>0</v>
      </c>
      <c r="N371" s="43">
        <f t="shared" si="63"/>
        <v>2303803.54</v>
      </c>
      <c r="O371" s="43">
        <f t="shared" si="63"/>
        <v>0</v>
      </c>
      <c r="P371" s="43">
        <f t="shared" si="63"/>
        <v>1736441.4600000002</v>
      </c>
      <c r="Q371" s="43">
        <f t="shared" si="63"/>
        <v>0</v>
      </c>
      <c r="R371" s="43" t="s">
        <v>268</v>
      </c>
      <c r="S371" s="43" t="s">
        <v>268</v>
      </c>
      <c r="T371" s="105" t="s">
        <v>268</v>
      </c>
      <c r="U371" s="4"/>
      <c r="V371" s="4"/>
    </row>
    <row r="372" spans="1:22" s="4" customFormat="1" x14ac:dyDescent="0.25">
      <c r="A372" s="58" t="s">
        <v>589</v>
      </c>
      <c r="B372" s="47" t="s">
        <v>586</v>
      </c>
      <c r="C372" s="93">
        <v>1966</v>
      </c>
      <c r="D372" s="93">
        <v>1966</v>
      </c>
      <c r="E372" s="335" t="s">
        <v>272</v>
      </c>
      <c r="F372" s="93">
        <v>2</v>
      </c>
      <c r="G372" s="93">
        <v>2</v>
      </c>
      <c r="H372" s="51">
        <v>544.79999999999995</v>
      </c>
      <c r="I372" s="51">
        <v>543.6</v>
      </c>
      <c r="J372" s="51">
        <v>543.6</v>
      </c>
      <c r="K372" s="94">
        <v>27</v>
      </c>
      <c r="L372" s="51">
        <f>'Приложение 2'!C373</f>
        <v>3389911</v>
      </c>
      <c r="M372" s="51">
        <v>0</v>
      </c>
      <c r="N372" s="51">
        <v>1802925.3599999999</v>
      </c>
      <c r="O372" s="51">
        <v>0</v>
      </c>
      <c r="P372" s="51">
        <v>1586985.6400000001</v>
      </c>
      <c r="Q372" s="51">
        <v>0</v>
      </c>
      <c r="R372" s="51">
        <f>L372/I372</f>
        <v>6236.039367181751</v>
      </c>
      <c r="S372" s="51">
        <v>23284.560000000001</v>
      </c>
      <c r="T372" s="336">
        <v>43100</v>
      </c>
    </row>
    <row r="373" spans="1:22" s="4" customFormat="1" x14ac:dyDescent="0.25">
      <c r="A373" s="58" t="s">
        <v>590</v>
      </c>
      <c r="B373" s="106" t="s">
        <v>587</v>
      </c>
      <c r="C373" s="93">
        <v>1972</v>
      </c>
      <c r="D373" s="93">
        <v>2002</v>
      </c>
      <c r="E373" s="335" t="s">
        <v>272</v>
      </c>
      <c r="F373" s="93">
        <v>2</v>
      </c>
      <c r="G373" s="93">
        <v>2</v>
      </c>
      <c r="H373" s="51">
        <v>489.6</v>
      </c>
      <c r="I373" s="51">
        <v>489.6</v>
      </c>
      <c r="J373" s="51">
        <v>489.6</v>
      </c>
      <c r="K373" s="94">
        <v>24</v>
      </c>
      <c r="L373" s="51">
        <f>'Приложение 2'!C374</f>
        <v>564902</v>
      </c>
      <c r="M373" s="51">
        <v>0</v>
      </c>
      <c r="N373" s="51">
        <v>455441.14</v>
      </c>
      <c r="O373" s="51">
        <v>0</v>
      </c>
      <c r="P373" s="51">
        <v>109460.86</v>
      </c>
      <c r="Q373" s="51">
        <v>0</v>
      </c>
      <c r="R373" s="51">
        <f>L373/I373</f>
        <v>1153.8031045751634</v>
      </c>
      <c r="S373" s="51">
        <v>7637.27</v>
      </c>
      <c r="T373" s="336">
        <v>43100</v>
      </c>
    </row>
    <row r="374" spans="1:22" s="4" customFormat="1" x14ac:dyDescent="0.25">
      <c r="A374" s="58" t="s">
        <v>591</v>
      </c>
      <c r="B374" s="226" t="s">
        <v>588</v>
      </c>
      <c r="C374" s="93">
        <v>1976</v>
      </c>
      <c r="D374" s="93">
        <v>1976</v>
      </c>
      <c r="E374" s="335" t="s">
        <v>272</v>
      </c>
      <c r="F374" s="93">
        <v>2</v>
      </c>
      <c r="G374" s="93">
        <v>2</v>
      </c>
      <c r="H374" s="51">
        <v>495.3</v>
      </c>
      <c r="I374" s="51">
        <v>494.8</v>
      </c>
      <c r="J374" s="51">
        <v>494.8</v>
      </c>
      <c r="K374" s="94">
        <v>24</v>
      </c>
      <c r="L374" s="51">
        <f>'Приложение 2'!C375</f>
        <v>85432</v>
      </c>
      <c r="M374" s="51">
        <v>0</v>
      </c>
      <c r="N374" s="51">
        <v>45437.04</v>
      </c>
      <c r="O374" s="51">
        <v>0</v>
      </c>
      <c r="P374" s="51">
        <v>39994.959999999999</v>
      </c>
      <c r="Q374" s="51">
        <v>0</v>
      </c>
      <c r="R374" s="51">
        <f>L374/I374</f>
        <v>172.6596604688763</v>
      </c>
      <c r="S374" s="51">
        <v>1921.23</v>
      </c>
      <c r="T374" s="336">
        <v>43100</v>
      </c>
    </row>
    <row r="375" spans="1:22" s="15" customFormat="1" x14ac:dyDescent="0.25">
      <c r="A375" s="52" t="s">
        <v>809</v>
      </c>
      <c r="B375" s="41" t="s">
        <v>810</v>
      </c>
      <c r="C375" s="97" t="s">
        <v>268</v>
      </c>
      <c r="D375" s="97" t="s">
        <v>268</v>
      </c>
      <c r="E375" s="97" t="s">
        <v>268</v>
      </c>
      <c r="F375" s="97" t="s">
        <v>268</v>
      </c>
      <c r="G375" s="97" t="s">
        <v>268</v>
      </c>
      <c r="H375" s="43">
        <f t="shared" ref="H375:Q375" si="64">H376+H384+H387+H390+H392</f>
        <v>9252.4599999999991</v>
      </c>
      <c r="I375" s="43">
        <f t="shared" si="64"/>
        <v>8342.14</v>
      </c>
      <c r="J375" s="43">
        <f t="shared" si="64"/>
        <v>7161.1399999999994</v>
      </c>
      <c r="K375" s="98">
        <f t="shared" si="64"/>
        <v>370</v>
      </c>
      <c r="L375" s="43">
        <f t="shared" si="64"/>
        <v>1909056</v>
      </c>
      <c r="M375" s="43">
        <f t="shared" si="64"/>
        <v>0</v>
      </c>
      <c r="N375" s="43">
        <f t="shared" si="64"/>
        <v>1173255.9930974131</v>
      </c>
      <c r="O375" s="43">
        <f t="shared" si="64"/>
        <v>0</v>
      </c>
      <c r="P375" s="43">
        <f t="shared" si="64"/>
        <v>735800.0069025869</v>
      </c>
      <c r="Q375" s="43">
        <f t="shared" si="64"/>
        <v>0</v>
      </c>
      <c r="R375" s="43" t="s">
        <v>268</v>
      </c>
      <c r="S375" s="43" t="s">
        <v>268</v>
      </c>
      <c r="T375" s="97" t="s">
        <v>268</v>
      </c>
      <c r="U375" s="10"/>
      <c r="V375" s="10"/>
    </row>
    <row r="376" spans="1:22" s="15" customFormat="1" x14ac:dyDescent="0.25">
      <c r="A376" s="52" t="s">
        <v>819</v>
      </c>
      <c r="B376" s="41" t="s">
        <v>811</v>
      </c>
      <c r="C376" s="97" t="s">
        <v>268</v>
      </c>
      <c r="D376" s="97" t="s">
        <v>268</v>
      </c>
      <c r="E376" s="97" t="s">
        <v>268</v>
      </c>
      <c r="F376" s="97" t="s">
        <v>268</v>
      </c>
      <c r="G376" s="97" t="s">
        <v>268</v>
      </c>
      <c r="H376" s="43">
        <f t="shared" ref="H376:Q376" si="65">SUM(H377:H383)</f>
        <v>4834.0999999999995</v>
      </c>
      <c r="I376" s="43">
        <f t="shared" si="65"/>
        <v>4262.7</v>
      </c>
      <c r="J376" s="43">
        <f t="shared" si="65"/>
        <v>3081.7000000000003</v>
      </c>
      <c r="K376" s="98">
        <f t="shared" si="65"/>
        <v>173</v>
      </c>
      <c r="L376" s="43">
        <f t="shared" si="65"/>
        <v>611630</v>
      </c>
      <c r="M376" s="43">
        <f t="shared" si="65"/>
        <v>0</v>
      </c>
      <c r="N376" s="43">
        <f t="shared" si="65"/>
        <v>293590.40031586465</v>
      </c>
      <c r="O376" s="43">
        <f t="shared" si="65"/>
        <v>0</v>
      </c>
      <c r="P376" s="43">
        <f t="shared" si="65"/>
        <v>318039.59968413535</v>
      </c>
      <c r="Q376" s="43">
        <f t="shared" si="65"/>
        <v>0</v>
      </c>
      <c r="R376" s="43" t="s">
        <v>268</v>
      </c>
      <c r="S376" s="43" t="s">
        <v>268</v>
      </c>
      <c r="T376" s="97" t="s">
        <v>268</v>
      </c>
      <c r="U376" s="10"/>
      <c r="V376" s="10"/>
    </row>
    <row r="377" spans="1:22" s="17" customFormat="1" x14ac:dyDescent="0.25">
      <c r="A377" s="58" t="s">
        <v>820</v>
      </c>
      <c r="B377" s="47" t="s">
        <v>812</v>
      </c>
      <c r="C377" s="93">
        <v>1986</v>
      </c>
      <c r="D377" s="93">
        <v>1986</v>
      </c>
      <c r="E377" s="335" t="s">
        <v>272</v>
      </c>
      <c r="F377" s="93">
        <v>2</v>
      </c>
      <c r="G377" s="93">
        <v>3</v>
      </c>
      <c r="H377" s="51">
        <v>836.5</v>
      </c>
      <c r="I377" s="51">
        <v>745.4</v>
      </c>
      <c r="J377" s="51">
        <v>509.3</v>
      </c>
      <c r="K377" s="94">
        <v>26</v>
      </c>
      <c r="L377" s="51">
        <f>'Приложение 2'!C378</f>
        <v>101383</v>
      </c>
      <c r="M377" s="51">
        <v>0</v>
      </c>
      <c r="N377" s="51">
        <v>48663.839999999997</v>
      </c>
      <c r="O377" s="51">
        <v>0</v>
      </c>
      <c r="P377" s="51">
        <v>52719.16</v>
      </c>
      <c r="Q377" s="51">
        <v>0</v>
      </c>
      <c r="R377" s="51">
        <f t="shared" ref="R377:R383" si="66">L377/I377</f>
        <v>136.01153742956802</v>
      </c>
      <c r="S377" s="51">
        <v>1896.4316113998921</v>
      </c>
      <c r="T377" s="336">
        <v>43100</v>
      </c>
    </row>
    <row r="378" spans="1:22" x14ac:dyDescent="0.25">
      <c r="A378" s="58" t="s">
        <v>821</v>
      </c>
      <c r="B378" s="47" t="s">
        <v>813</v>
      </c>
      <c r="C378" s="93">
        <v>1979</v>
      </c>
      <c r="D378" s="93">
        <v>1979</v>
      </c>
      <c r="E378" s="335" t="s">
        <v>272</v>
      </c>
      <c r="F378" s="93">
        <v>2</v>
      </c>
      <c r="G378" s="93">
        <v>2</v>
      </c>
      <c r="H378" s="51">
        <v>532.1</v>
      </c>
      <c r="I378" s="51">
        <v>489.9</v>
      </c>
      <c r="J378" s="51">
        <v>355.3</v>
      </c>
      <c r="K378" s="94">
        <v>23</v>
      </c>
      <c r="L378" s="51">
        <f>'Приложение 2'!C379</f>
        <v>76189</v>
      </c>
      <c r="M378" s="51">
        <v>0</v>
      </c>
      <c r="N378" s="51">
        <v>36574.69</v>
      </c>
      <c r="O378" s="51">
        <v>0</v>
      </c>
      <c r="P378" s="51">
        <v>39614.31</v>
      </c>
      <c r="Q378" s="51">
        <v>0</v>
      </c>
      <c r="R378" s="51">
        <f t="shared" si="66"/>
        <v>155.51949377423963</v>
      </c>
      <c r="S378" s="51">
        <v>1896.4316113998921</v>
      </c>
      <c r="T378" s="336">
        <v>43100</v>
      </c>
    </row>
    <row r="379" spans="1:22" x14ac:dyDescent="0.25">
      <c r="A379" s="58" t="s">
        <v>822</v>
      </c>
      <c r="B379" s="47" t="s">
        <v>814</v>
      </c>
      <c r="C379" s="93">
        <v>1979</v>
      </c>
      <c r="D379" s="93">
        <v>1979</v>
      </c>
      <c r="E379" s="335" t="s">
        <v>272</v>
      </c>
      <c r="F379" s="93">
        <v>2</v>
      </c>
      <c r="G379" s="93">
        <v>3</v>
      </c>
      <c r="H379" s="51">
        <v>818</v>
      </c>
      <c r="I379" s="51">
        <v>736.4</v>
      </c>
      <c r="J379" s="51">
        <v>668.1</v>
      </c>
      <c r="K379" s="94">
        <v>22</v>
      </c>
      <c r="L379" s="51">
        <f>'Приложение 2'!C380</f>
        <v>105347</v>
      </c>
      <c r="M379" s="51">
        <v>0</v>
      </c>
      <c r="N379" s="51">
        <v>50566.559999999998</v>
      </c>
      <c r="O379" s="51">
        <v>0</v>
      </c>
      <c r="P379" s="51">
        <v>54780.44</v>
      </c>
      <c r="Q379" s="51">
        <v>0</v>
      </c>
      <c r="R379" s="51">
        <f t="shared" si="66"/>
        <v>143.05676262900599</v>
      </c>
      <c r="S379" s="51">
        <v>1896.4316113998921</v>
      </c>
      <c r="T379" s="336">
        <v>43100</v>
      </c>
    </row>
    <row r="380" spans="1:22" s="17" customFormat="1" x14ac:dyDescent="0.25">
      <c r="A380" s="58" t="s">
        <v>823</v>
      </c>
      <c r="B380" s="47" t="s">
        <v>815</v>
      </c>
      <c r="C380" s="93">
        <v>1985</v>
      </c>
      <c r="D380" s="93">
        <v>1985</v>
      </c>
      <c r="E380" s="335" t="s">
        <v>272</v>
      </c>
      <c r="F380" s="93">
        <v>2</v>
      </c>
      <c r="G380" s="93">
        <v>3</v>
      </c>
      <c r="H380" s="51">
        <v>950.3</v>
      </c>
      <c r="I380" s="51">
        <v>738</v>
      </c>
      <c r="J380" s="51">
        <v>614.9</v>
      </c>
      <c r="K380" s="94">
        <v>25</v>
      </c>
      <c r="L380" s="51">
        <f>'Приложение 2'!C381</f>
        <v>107912</v>
      </c>
      <c r="M380" s="51">
        <v>0</v>
      </c>
      <c r="N380" s="51">
        <v>51797.760000000002</v>
      </c>
      <c r="O380" s="51">
        <v>0</v>
      </c>
      <c r="P380" s="51">
        <v>56114.239999999998</v>
      </c>
      <c r="Q380" s="51">
        <v>0</v>
      </c>
      <c r="R380" s="51">
        <f t="shared" si="66"/>
        <v>146.22222222222223</v>
      </c>
      <c r="S380" s="51">
        <v>1896.4316113998921</v>
      </c>
      <c r="T380" s="336">
        <v>43100</v>
      </c>
    </row>
    <row r="381" spans="1:22" s="17" customFormat="1" x14ac:dyDescent="0.25">
      <c r="A381" s="58" t="s">
        <v>824</v>
      </c>
      <c r="B381" s="47" t="s">
        <v>816</v>
      </c>
      <c r="C381" s="93">
        <v>1967</v>
      </c>
      <c r="D381" s="93">
        <v>1967</v>
      </c>
      <c r="E381" s="335" t="s">
        <v>272</v>
      </c>
      <c r="F381" s="93">
        <v>2</v>
      </c>
      <c r="G381" s="93">
        <v>2</v>
      </c>
      <c r="H381" s="51">
        <v>539.5</v>
      </c>
      <c r="I381" s="51">
        <v>498.1</v>
      </c>
      <c r="J381" s="51">
        <v>333.8</v>
      </c>
      <c r="K381" s="94">
        <v>23</v>
      </c>
      <c r="L381" s="51">
        <f>'Приложение 2'!C382</f>
        <v>43392</v>
      </c>
      <c r="M381" s="51">
        <v>0</v>
      </c>
      <c r="N381" s="51">
        <v>20828.16</v>
      </c>
      <c r="O381" s="51">
        <v>0</v>
      </c>
      <c r="P381" s="51">
        <v>22563.84</v>
      </c>
      <c r="Q381" s="51">
        <v>0</v>
      </c>
      <c r="R381" s="51">
        <f t="shared" si="66"/>
        <v>87.115037141136312</v>
      </c>
      <c r="S381" s="51">
        <v>823.340353342703</v>
      </c>
      <c r="T381" s="336">
        <v>43100</v>
      </c>
    </row>
    <row r="382" spans="1:22" x14ac:dyDescent="0.25">
      <c r="A382" s="58" t="s">
        <v>825</v>
      </c>
      <c r="B382" s="47" t="s">
        <v>817</v>
      </c>
      <c r="C382" s="93">
        <v>1975</v>
      </c>
      <c r="D382" s="93">
        <v>1975</v>
      </c>
      <c r="E382" s="335" t="s">
        <v>272</v>
      </c>
      <c r="F382" s="93">
        <v>2</v>
      </c>
      <c r="G382" s="93">
        <v>2</v>
      </c>
      <c r="H382" s="51">
        <v>538.79999999999995</v>
      </c>
      <c r="I382" s="51">
        <v>497</v>
      </c>
      <c r="J382" s="51">
        <v>342.9</v>
      </c>
      <c r="K382" s="94">
        <v>22</v>
      </c>
      <c r="L382" s="51">
        <f>'Приложение 2'!C383</f>
        <v>99934</v>
      </c>
      <c r="M382" s="51">
        <v>0</v>
      </c>
      <c r="N382" s="51">
        <v>47968.32</v>
      </c>
      <c r="O382" s="51">
        <v>0</v>
      </c>
      <c r="P382" s="51">
        <v>51965.68</v>
      </c>
      <c r="Q382" s="51">
        <v>0</v>
      </c>
      <c r="R382" s="51">
        <f t="shared" si="66"/>
        <v>201.07444668008048</v>
      </c>
      <c r="S382" s="209">
        <v>1896.4316113998921</v>
      </c>
      <c r="T382" s="336">
        <v>43100</v>
      </c>
    </row>
    <row r="383" spans="1:22" x14ac:dyDescent="0.25">
      <c r="A383" s="58" t="s">
        <v>826</v>
      </c>
      <c r="B383" s="47" t="s">
        <v>818</v>
      </c>
      <c r="C383" s="93">
        <v>1968</v>
      </c>
      <c r="D383" s="93">
        <v>1968</v>
      </c>
      <c r="E383" s="335" t="s">
        <v>272</v>
      </c>
      <c r="F383" s="93">
        <v>2</v>
      </c>
      <c r="G383" s="93">
        <v>3</v>
      </c>
      <c r="H383" s="51">
        <v>618.9</v>
      </c>
      <c r="I383" s="51">
        <v>557.9</v>
      </c>
      <c r="J383" s="51">
        <v>257.39999999999998</v>
      </c>
      <c r="K383" s="94">
        <v>32</v>
      </c>
      <c r="L383" s="51">
        <f>'Приложение 2'!C384</f>
        <v>77473</v>
      </c>
      <c r="M383" s="51">
        <v>0</v>
      </c>
      <c r="N383" s="51">
        <v>37191.070315864636</v>
      </c>
      <c r="O383" s="51">
        <v>0</v>
      </c>
      <c r="P383" s="51">
        <v>40281.929684135364</v>
      </c>
      <c r="Q383" s="51">
        <v>0</v>
      </c>
      <c r="R383" s="51">
        <f t="shared" si="66"/>
        <v>138.86538806237678</v>
      </c>
      <c r="S383" s="209">
        <v>1896.4316113998921</v>
      </c>
      <c r="T383" s="336">
        <v>43100</v>
      </c>
    </row>
    <row r="384" spans="1:22" s="15" customFormat="1" x14ac:dyDescent="0.25">
      <c r="A384" s="52" t="s">
        <v>1124</v>
      </c>
      <c r="B384" s="41" t="s">
        <v>1110</v>
      </c>
      <c r="C384" s="97" t="s">
        <v>268</v>
      </c>
      <c r="D384" s="97" t="s">
        <v>268</v>
      </c>
      <c r="E384" s="97" t="s">
        <v>268</v>
      </c>
      <c r="F384" s="97" t="s">
        <v>268</v>
      </c>
      <c r="G384" s="97" t="s">
        <v>268</v>
      </c>
      <c r="H384" s="43">
        <f t="shared" ref="H384:Q384" si="67">SUM(H385:H386)</f>
        <v>1383.92</v>
      </c>
      <c r="I384" s="43">
        <f t="shared" si="67"/>
        <v>1240.3</v>
      </c>
      <c r="J384" s="43">
        <f t="shared" si="67"/>
        <v>1240.3</v>
      </c>
      <c r="K384" s="98">
        <f t="shared" si="67"/>
        <v>60</v>
      </c>
      <c r="L384" s="43">
        <f t="shared" si="67"/>
        <v>165235</v>
      </c>
      <c r="M384" s="43">
        <f t="shared" si="67"/>
        <v>0</v>
      </c>
      <c r="N384" s="43">
        <f t="shared" si="67"/>
        <v>99603.653486932133</v>
      </c>
      <c r="O384" s="43">
        <f t="shared" si="67"/>
        <v>0</v>
      </c>
      <c r="P384" s="43">
        <f t="shared" si="67"/>
        <v>65631.346513067867</v>
      </c>
      <c r="Q384" s="43">
        <f t="shared" si="67"/>
        <v>0</v>
      </c>
      <c r="R384" s="43" t="s">
        <v>268</v>
      </c>
      <c r="S384" s="43" t="s">
        <v>268</v>
      </c>
      <c r="T384" s="97" t="s">
        <v>268</v>
      </c>
      <c r="U384" s="10"/>
      <c r="V384" s="10"/>
    </row>
    <row r="385" spans="1:24" x14ac:dyDescent="0.25">
      <c r="A385" s="58" t="s">
        <v>1126</v>
      </c>
      <c r="B385" s="47" t="s">
        <v>1114</v>
      </c>
      <c r="C385" s="93">
        <v>1971</v>
      </c>
      <c r="D385" s="93">
        <v>2007</v>
      </c>
      <c r="E385" s="335" t="s">
        <v>272</v>
      </c>
      <c r="F385" s="93">
        <v>2</v>
      </c>
      <c r="G385" s="93">
        <v>2</v>
      </c>
      <c r="H385" s="93">
        <v>556.29999999999995</v>
      </c>
      <c r="I385" s="93">
        <v>494.7</v>
      </c>
      <c r="J385" s="93">
        <v>494.7</v>
      </c>
      <c r="K385" s="93">
        <v>24</v>
      </c>
      <c r="L385" s="51">
        <f>'Приложение 2'!C386</f>
        <v>58633</v>
      </c>
      <c r="M385" s="51">
        <v>0</v>
      </c>
      <c r="N385" s="51">
        <v>35343.973475137362</v>
      </c>
      <c r="O385" s="51">
        <v>0</v>
      </c>
      <c r="P385" s="51">
        <v>23289.026524862638</v>
      </c>
      <c r="Q385" s="51">
        <v>0</v>
      </c>
      <c r="R385" s="51">
        <f>L385/I385</f>
        <v>118.52233676975945</v>
      </c>
      <c r="S385" s="51">
        <v>1674.23</v>
      </c>
      <c r="T385" s="336">
        <v>43100</v>
      </c>
    </row>
    <row r="386" spans="1:24" x14ac:dyDescent="0.25">
      <c r="A386" s="58" t="s">
        <v>1127</v>
      </c>
      <c r="B386" s="47" t="s">
        <v>1115</v>
      </c>
      <c r="C386" s="93">
        <v>1989</v>
      </c>
      <c r="D386" s="93">
        <v>2007</v>
      </c>
      <c r="E386" s="335" t="s">
        <v>272</v>
      </c>
      <c r="F386" s="93">
        <v>2</v>
      </c>
      <c r="G386" s="93">
        <v>3</v>
      </c>
      <c r="H386" s="93">
        <v>827.62</v>
      </c>
      <c r="I386" s="93">
        <v>745.6</v>
      </c>
      <c r="J386" s="93">
        <v>745.6</v>
      </c>
      <c r="K386" s="93">
        <v>36</v>
      </c>
      <c r="L386" s="51">
        <f>'Приложение 2'!C387</f>
        <v>106602</v>
      </c>
      <c r="M386" s="51">
        <v>0</v>
      </c>
      <c r="N386" s="51">
        <v>64259.680011794771</v>
      </c>
      <c r="O386" s="51">
        <v>0</v>
      </c>
      <c r="P386" s="51">
        <v>42342.319988205229</v>
      </c>
      <c r="Q386" s="51">
        <v>0</v>
      </c>
      <c r="R386" s="51">
        <f>L386/I386</f>
        <v>142.97478540772531</v>
      </c>
      <c r="S386" s="51">
        <v>1896.4299999999998</v>
      </c>
      <c r="T386" s="336">
        <v>43100</v>
      </c>
    </row>
    <row r="387" spans="1:24" s="15" customFormat="1" x14ac:dyDescent="0.25">
      <c r="A387" s="52" t="s">
        <v>1125</v>
      </c>
      <c r="B387" s="41" t="s">
        <v>1116</v>
      </c>
      <c r="C387" s="97" t="s">
        <v>268</v>
      </c>
      <c r="D387" s="97" t="s">
        <v>268</v>
      </c>
      <c r="E387" s="97" t="s">
        <v>268</v>
      </c>
      <c r="F387" s="97" t="s">
        <v>268</v>
      </c>
      <c r="G387" s="97" t="s">
        <v>268</v>
      </c>
      <c r="H387" s="43">
        <f t="shared" ref="H387:Q387" si="68">SUM(H388:H389)</f>
        <v>1294.3399999999999</v>
      </c>
      <c r="I387" s="43">
        <f t="shared" si="68"/>
        <v>1154.24</v>
      </c>
      <c r="J387" s="43">
        <f t="shared" si="68"/>
        <v>1154.24</v>
      </c>
      <c r="K387" s="98">
        <f t="shared" si="68"/>
        <v>56</v>
      </c>
      <c r="L387" s="43">
        <f t="shared" si="68"/>
        <v>238804</v>
      </c>
      <c r="M387" s="43">
        <f t="shared" si="68"/>
        <v>0</v>
      </c>
      <c r="N387" s="43">
        <f t="shared" si="68"/>
        <v>135115.3092946164</v>
      </c>
      <c r="O387" s="43">
        <f t="shared" si="68"/>
        <v>0</v>
      </c>
      <c r="P387" s="43">
        <f t="shared" si="68"/>
        <v>103688.6907053836</v>
      </c>
      <c r="Q387" s="43">
        <f t="shared" si="68"/>
        <v>0</v>
      </c>
      <c r="R387" s="43" t="s">
        <v>268</v>
      </c>
      <c r="S387" s="43" t="s">
        <v>268</v>
      </c>
      <c r="T387" s="97" t="s">
        <v>268</v>
      </c>
      <c r="U387" s="10"/>
      <c r="V387" s="10"/>
    </row>
    <row r="388" spans="1:24" x14ac:dyDescent="0.25">
      <c r="A388" s="58" t="s">
        <v>1128</v>
      </c>
      <c r="B388" s="47" t="s">
        <v>1121</v>
      </c>
      <c r="C388" s="93">
        <v>1984</v>
      </c>
      <c r="D388" s="93">
        <v>2007</v>
      </c>
      <c r="E388" s="335" t="s">
        <v>272</v>
      </c>
      <c r="F388" s="93">
        <v>2</v>
      </c>
      <c r="G388" s="93">
        <v>3</v>
      </c>
      <c r="H388" s="93">
        <v>813.8</v>
      </c>
      <c r="I388" s="93">
        <v>718.7</v>
      </c>
      <c r="J388" s="93">
        <v>718.7</v>
      </c>
      <c r="K388" s="93">
        <v>35</v>
      </c>
      <c r="L388" s="51">
        <f>'Приложение 2'!C389</f>
        <v>182896</v>
      </c>
      <c r="M388" s="51">
        <v>0</v>
      </c>
      <c r="N388" s="51">
        <v>103482.56146776503</v>
      </c>
      <c r="O388" s="51">
        <v>0</v>
      </c>
      <c r="P388" s="51">
        <v>79413.43853223497</v>
      </c>
      <c r="Q388" s="51">
        <v>0</v>
      </c>
      <c r="R388" s="51">
        <f>L388/I388</f>
        <v>254.48170307499652</v>
      </c>
      <c r="S388" s="51">
        <v>2472.77</v>
      </c>
      <c r="T388" s="336">
        <v>43100</v>
      </c>
    </row>
    <row r="389" spans="1:24" x14ac:dyDescent="0.25">
      <c r="A389" s="58" t="s">
        <v>1129</v>
      </c>
      <c r="B389" s="47" t="s">
        <v>1122</v>
      </c>
      <c r="C389" s="93">
        <v>1988</v>
      </c>
      <c r="D389" s="93">
        <v>2007</v>
      </c>
      <c r="E389" s="335" t="s">
        <v>272</v>
      </c>
      <c r="F389" s="93">
        <v>2</v>
      </c>
      <c r="G389" s="93">
        <v>1</v>
      </c>
      <c r="H389" s="93">
        <v>480.54</v>
      </c>
      <c r="I389" s="93">
        <v>435.54</v>
      </c>
      <c r="J389" s="93">
        <v>435.54</v>
      </c>
      <c r="K389" s="93">
        <v>21</v>
      </c>
      <c r="L389" s="51">
        <f>'Приложение 2'!C390</f>
        <v>55908</v>
      </c>
      <c r="M389" s="51">
        <v>0</v>
      </c>
      <c r="N389" s="51">
        <v>31632.747826851366</v>
      </c>
      <c r="O389" s="51">
        <v>0</v>
      </c>
      <c r="P389" s="51">
        <v>24275.252173148638</v>
      </c>
      <c r="Q389" s="51">
        <v>0</v>
      </c>
      <c r="R389" s="51">
        <f>L389/I389</f>
        <v>128.36478853836616</v>
      </c>
      <c r="S389" s="51">
        <v>1073.0899999999999</v>
      </c>
      <c r="T389" s="336">
        <v>43100</v>
      </c>
    </row>
    <row r="390" spans="1:24" s="15" customFormat="1" x14ac:dyDescent="0.25">
      <c r="A390" s="52" t="s">
        <v>1130</v>
      </c>
      <c r="B390" s="41" t="s">
        <v>1117</v>
      </c>
      <c r="C390" s="97" t="s">
        <v>268</v>
      </c>
      <c r="D390" s="97" t="s">
        <v>268</v>
      </c>
      <c r="E390" s="97" t="s">
        <v>268</v>
      </c>
      <c r="F390" s="97" t="s">
        <v>268</v>
      </c>
      <c r="G390" s="97" t="s">
        <v>268</v>
      </c>
      <c r="H390" s="43">
        <f t="shared" ref="H390:Q390" si="69">SUM(H391:H391)</f>
        <v>491</v>
      </c>
      <c r="I390" s="43">
        <f t="shared" si="69"/>
        <v>491</v>
      </c>
      <c r="J390" s="43">
        <f t="shared" si="69"/>
        <v>491</v>
      </c>
      <c r="K390" s="98">
        <f t="shared" si="69"/>
        <v>24</v>
      </c>
      <c r="L390" s="43">
        <f t="shared" si="69"/>
        <v>115786</v>
      </c>
      <c r="M390" s="43">
        <f t="shared" si="69"/>
        <v>0</v>
      </c>
      <c r="N390" s="43">
        <f t="shared" si="69"/>
        <v>78942.720000000001</v>
      </c>
      <c r="O390" s="43">
        <f t="shared" si="69"/>
        <v>0</v>
      </c>
      <c r="P390" s="43">
        <f t="shared" si="69"/>
        <v>36843.279999999999</v>
      </c>
      <c r="Q390" s="43">
        <f t="shared" si="69"/>
        <v>0</v>
      </c>
      <c r="R390" s="43" t="s">
        <v>268</v>
      </c>
      <c r="S390" s="43" t="s">
        <v>268</v>
      </c>
      <c r="T390" s="97" t="s">
        <v>268</v>
      </c>
      <c r="U390" s="10"/>
      <c r="V390" s="10"/>
    </row>
    <row r="391" spans="1:24" x14ac:dyDescent="0.25">
      <c r="A391" s="58" t="s">
        <v>1131</v>
      </c>
      <c r="B391" s="47" t="s">
        <v>1123</v>
      </c>
      <c r="C391" s="93">
        <v>1974</v>
      </c>
      <c r="D391" s="93">
        <v>1974</v>
      </c>
      <c r="E391" s="335" t="s">
        <v>272</v>
      </c>
      <c r="F391" s="93">
        <v>2</v>
      </c>
      <c r="G391" s="93">
        <v>2</v>
      </c>
      <c r="H391" s="157">
        <v>491</v>
      </c>
      <c r="I391" s="157">
        <v>491</v>
      </c>
      <c r="J391" s="157">
        <v>491</v>
      </c>
      <c r="K391" s="93">
        <v>24</v>
      </c>
      <c r="L391" s="51">
        <f>'Приложение 2'!C392</f>
        <v>115786</v>
      </c>
      <c r="M391" s="51">
        <v>0</v>
      </c>
      <c r="N391" s="51">
        <v>78942.720000000001</v>
      </c>
      <c r="O391" s="51">
        <v>0</v>
      </c>
      <c r="P391" s="51">
        <v>36843.279999999999</v>
      </c>
      <c r="Q391" s="51">
        <v>0</v>
      </c>
      <c r="R391" s="51">
        <f>L391/I391</f>
        <v>235.81670061099797</v>
      </c>
      <c r="S391" s="51">
        <v>3268.87</v>
      </c>
      <c r="T391" s="336">
        <v>43100</v>
      </c>
    </row>
    <row r="392" spans="1:24" s="15" customFormat="1" x14ac:dyDescent="0.25">
      <c r="A392" s="52" t="s">
        <v>1132</v>
      </c>
      <c r="B392" s="41" t="s">
        <v>1118</v>
      </c>
      <c r="C392" s="97" t="s">
        <v>268</v>
      </c>
      <c r="D392" s="97" t="s">
        <v>268</v>
      </c>
      <c r="E392" s="97" t="s">
        <v>268</v>
      </c>
      <c r="F392" s="97" t="s">
        <v>268</v>
      </c>
      <c r="G392" s="97" t="s">
        <v>268</v>
      </c>
      <c r="H392" s="43">
        <f>SUM(H394:H397)</f>
        <v>1249.0999999999999</v>
      </c>
      <c r="I392" s="43">
        <f>SUM(I394:I397)</f>
        <v>1193.9000000000001</v>
      </c>
      <c r="J392" s="43">
        <f>SUM(J394:J397)</f>
        <v>1193.9000000000001</v>
      </c>
      <c r="K392" s="98">
        <f>SUM(K394:K397)</f>
        <v>57</v>
      </c>
      <c r="L392" s="43">
        <f t="shared" ref="L392:Q392" si="70">SUM(L393:L397)</f>
        <v>777601</v>
      </c>
      <c r="M392" s="43">
        <f t="shared" si="70"/>
        <v>0</v>
      </c>
      <c r="N392" s="43">
        <f t="shared" si="70"/>
        <v>566003.90999999992</v>
      </c>
      <c r="O392" s="43">
        <f t="shared" si="70"/>
        <v>0</v>
      </c>
      <c r="P392" s="43">
        <f t="shared" si="70"/>
        <v>211597.09000000003</v>
      </c>
      <c r="Q392" s="43">
        <f t="shared" si="70"/>
        <v>0</v>
      </c>
      <c r="R392" s="43" t="s">
        <v>268</v>
      </c>
      <c r="S392" s="43" t="s">
        <v>268</v>
      </c>
      <c r="T392" s="97" t="s">
        <v>268</v>
      </c>
      <c r="U392" s="10"/>
      <c r="V392" s="10"/>
    </row>
    <row r="393" spans="1:24" ht="21" customHeight="1" x14ac:dyDescent="0.25">
      <c r="A393" s="58" t="s">
        <v>1138</v>
      </c>
      <c r="B393" s="47" t="s">
        <v>1133</v>
      </c>
      <c r="C393" s="93">
        <v>1983</v>
      </c>
      <c r="D393" s="93">
        <v>2007</v>
      </c>
      <c r="E393" s="335" t="s">
        <v>272</v>
      </c>
      <c r="F393" s="93">
        <v>2</v>
      </c>
      <c r="G393" s="93">
        <v>1</v>
      </c>
      <c r="H393" s="93">
        <v>303.2</v>
      </c>
      <c r="I393" s="93">
        <v>303.2</v>
      </c>
      <c r="J393" s="93">
        <v>303.2</v>
      </c>
      <c r="K393" s="93">
        <v>15</v>
      </c>
      <c r="L393" s="51">
        <f>'Приложение 2'!C394</f>
        <v>193918</v>
      </c>
      <c r="M393" s="51">
        <v>0</v>
      </c>
      <c r="N393" s="51">
        <v>135894.24</v>
      </c>
      <c r="O393" s="51">
        <v>0</v>
      </c>
      <c r="P393" s="51">
        <v>58023.76</v>
      </c>
      <c r="Q393" s="51">
        <v>0</v>
      </c>
      <c r="R393" s="51">
        <f>L393/I393</f>
        <v>639.57124010554094</v>
      </c>
      <c r="S393" s="51">
        <v>3817.6600000000003</v>
      </c>
      <c r="T393" s="336">
        <v>43100</v>
      </c>
    </row>
    <row r="394" spans="1:24" x14ac:dyDescent="0.25">
      <c r="A394" s="58" t="s">
        <v>1139</v>
      </c>
      <c r="B394" s="47" t="s">
        <v>1134</v>
      </c>
      <c r="C394" s="93">
        <v>1985</v>
      </c>
      <c r="D394" s="93">
        <v>2007</v>
      </c>
      <c r="E394" s="335" t="s">
        <v>272</v>
      </c>
      <c r="F394" s="93">
        <v>2</v>
      </c>
      <c r="G394" s="93">
        <v>1</v>
      </c>
      <c r="H394" s="93">
        <v>328.7</v>
      </c>
      <c r="I394" s="93">
        <v>292.5</v>
      </c>
      <c r="J394" s="93">
        <v>292.5</v>
      </c>
      <c r="K394" s="93">
        <v>14</v>
      </c>
      <c r="L394" s="51">
        <f>'Приложение 2'!C395</f>
        <v>98092</v>
      </c>
      <c r="M394" s="51">
        <v>0</v>
      </c>
      <c r="N394" s="51">
        <v>95970.66</v>
      </c>
      <c r="O394" s="51">
        <v>0</v>
      </c>
      <c r="P394" s="51">
        <v>2121.34</v>
      </c>
      <c r="Q394" s="51">
        <v>0</v>
      </c>
      <c r="R394" s="51">
        <f>L394/I394</f>
        <v>335.35726495726493</v>
      </c>
      <c r="S394" s="51">
        <v>1921.23</v>
      </c>
      <c r="T394" s="336">
        <v>43100</v>
      </c>
    </row>
    <row r="395" spans="1:24" x14ac:dyDescent="0.25">
      <c r="A395" s="58" t="s">
        <v>1140</v>
      </c>
      <c r="B395" s="47" t="s">
        <v>1135</v>
      </c>
      <c r="C395" s="93">
        <v>1986</v>
      </c>
      <c r="D395" s="93">
        <v>2007</v>
      </c>
      <c r="E395" s="335" t="s">
        <v>272</v>
      </c>
      <c r="F395" s="93">
        <v>2</v>
      </c>
      <c r="G395" s="93">
        <v>1</v>
      </c>
      <c r="H395" s="93">
        <v>316.2</v>
      </c>
      <c r="I395" s="93">
        <v>297.2</v>
      </c>
      <c r="J395" s="93">
        <v>297.2</v>
      </c>
      <c r="K395" s="93">
        <v>14</v>
      </c>
      <c r="L395" s="51">
        <f>'Приложение 2'!C396</f>
        <v>97844</v>
      </c>
      <c r="M395" s="51">
        <v>0</v>
      </c>
      <c r="N395" s="51">
        <v>63614.34</v>
      </c>
      <c r="O395" s="51">
        <v>0</v>
      </c>
      <c r="P395" s="51">
        <v>34229.660000000003</v>
      </c>
      <c r="Q395" s="51">
        <v>0</v>
      </c>
      <c r="R395" s="51">
        <f>L395/I395</f>
        <v>329.21938088829074</v>
      </c>
      <c r="S395" s="51">
        <v>1921.23</v>
      </c>
      <c r="T395" s="336">
        <v>43100</v>
      </c>
    </row>
    <row r="396" spans="1:24" x14ac:dyDescent="0.25">
      <c r="A396" s="58" t="s">
        <v>1141</v>
      </c>
      <c r="B396" s="47" t="s">
        <v>1136</v>
      </c>
      <c r="C396" s="93">
        <v>1983</v>
      </c>
      <c r="D396" s="93">
        <v>2007</v>
      </c>
      <c r="E396" s="335" t="s">
        <v>272</v>
      </c>
      <c r="F396" s="93">
        <v>2</v>
      </c>
      <c r="G396" s="93">
        <v>1</v>
      </c>
      <c r="H396" s="93">
        <v>306.8</v>
      </c>
      <c r="I396" s="93">
        <v>306.8</v>
      </c>
      <c r="J396" s="93">
        <v>306.8</v>
      </c>
      <c r="K396" s="93">
        <v>15</v>
      </c>
      <c r="L396" s="51">
        <f>'Приложение 2'!C397</f>
        <v>194059</v>
      </c>
      <c r="M396" s="51">
        <v>0</v>
      </c>
      <c r="N396" s="51">
        <v>137229.99</v>
      </c>
      <c r="O396" s="51">
        <v>0</v>
      </c>
      <c r="P396" s="51">
        <v>56829.01</v>
      </c>
      <c r="Q396" s="51">
        <v>0</v>
      </c>
      <c r="R396" s="51">
        <f>L396/I396</f>
        <v>632.52607561929597</v>
      </c>
      <c r="S396" s="51">
        <v>3817.6600000000003</v>
      </c>
      <c r="T396" s="336">
        <v>43100</v>
      </c>
    </row>
    <row r="397" spans="1:24" x14ac:dyDescent="0.25">
      <c r="A397" s="58" t="s">
        <v>1142</v>
      </c>
      <c r="B397" s="47" t="s">
        <v>1137</v>
      </c>
      <c r="C397" s="93">
        <v>1990</v>
      </c>
      <c r="D397" s="93">
        <v>2007</v>
      </c>
      <c r="E397" s="335" t="s">
        <v>272</v>
      </c>
      <c r="F397" s="93">
        <v>2</v>
      </c>
      <c r="G397" s="93">
        <v>1</v>
      </c>
      <c r="H397" s="93">
        <v>297.39999999999998</v>
      </c>
      <c r="I397" s="93">
        <v>297.39999999999998</v>
      </c>
      <c r="J397" s="93">
        <v>297.39999999999998</v>
      </c>
      <c r="K397" s="93">
        <v>14</v>
      </c>
      <c r="L397" s="51">
        <f>'Приложение 2'!C398</f>
        <v>193688</v>
      </c>
      <c r="M397" s="51">
        <v>0</v>
      </c>
      <c r="N397" s="51">
        <v>133294.68</v>
      </c>
      <c r="O397" s="51">
        <v>0</v>
      </c>
      <c r="P397" s="51">
        <v>60393.32</v>
      </c>
      <c r="Q397" s="51">
        <v>0</v>
      </c>
      <c r="R397" s="51">
        <f>L397/I397</f>
        <v>651.27101546738402</v>
      </c>
      <c r="S397" s="51">
        <v>3817.6600000000003</v>
      </c>
      <c r="T397" s="336">
        <v>43100</v>
      </c>
    </row>
    <row r="398" spans="1:24" s="15" customFormat="1" x14ac:dyDescent="0.25">
      <c r="A398" s="52" t="s">
        <v>1181</v>
      </c>
      <c r="B398" s="41" t="s">
        <v>1182</v>
      </c>
      <c r="C398" s="97" t="s">
        <v>268</v>
      </c>
      <c r="D398" s="97" t="s">
        <v>268</v>
      </c>
      <c r="E398" s="97" t="s">
        <v>268</v>
      </c>
      <c r="F398" s="97" t="s">
        <v>268</v>
      </c>
      <c r="G398" s="97" t="s">
        <v>268</v>
      </c>
      <c r="H398" s="43">
        <f>H399+H400+H401+H402</f>
        <v>0</v>
      </c>
      <c r="I398" s="43">
        <f t="shared" ref="I398:Q398" si="71">I399+I400+I401+I402</f>
        <v>0</v>
      </c>
      <c r="J398" s="43">
        <f t="shared" si="71"/>
        <v>0</v>
      </c>
      <c r="K398" s="98">
        <f t="shared" si="71"/>
        <v>0</v>
      </c>
      <c r="L398" s="43">
        <f t="shared" si="71"/>
        <v>0</v>
      </c>
      <c r="M398" s="43">
        <f t="shared" si="71"/>
        <v>0</v>
      </c>
      <c r="N398" s="43">
        <f t="shared" si="71"/>
        <v>0</v>
      </c>
      <c r="O398" s="43">
        <f t="shared" si="71"/>
        <v>0</v>
      </c>
      <c r="P398" s="43">
        <f t="shared" si="71"/>
        <v>0</v>
      </c>
      <c r="Q398" s="43">
        <f t="shared" si="71"/>
        <v>0</v>
      </c>
      <c r="R398" s="43" t="s">
        <v>268</v>
      </c>
      <c r="S398" s="43" t="s">
        <v>268</v>
      </c>
      <c r="T398" s="97" t="s">
        <v>268</v>
      </c>
      <c r="U398" s="10"/>
      <c r="V398" s="10"/>
    </row>
    <row r="399" spans="1:24" s="15" customFormat="1" x14ac:dyDescent="0.25">
      <c r="A399" s="52" t="s">
        <v>1186</v>
      </c>
      <c r="B399" s="41" t="s">
        <v>1185</v>
      </c>
      <c r="C399" s="97" t="s">
        <v>268</v>
      </c>
      <c r="D399" s="97" t="s">
        <v>268</v>
      </c>
      <c r="E399" s="97" t="s">
        <v>268</v>
      </c>
      <c r="F399" s="97" t="s">
        <v>268</v>
      </c>
      <c r="G399" s="97" t="s">
        <v>268</v>
      </c>
      <c r="H399" s="43">
        <v>0</v>
      </c>
      <c r="I399" s="43">
        <v>0</v>
      </c>
      <c r="J399" s="43">
        <v>0</v>
      </c>
      <c r="K399" s="98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 t="s">
        <v>268</v>
      </c>
      <c r="S399" s="43" t="s">
        <v>268</v>
      </c>
      <c r="T399" s="97" t="s">
        <v>268</v>
      </c>
      <c r="U399" s="149"/>
      <c r="V399" s="149"/>
      <c r="X399" s="31"/>
    </row>
    <row r="400" spans="1:24" s="15" customFormat="1" x14ac:dyDescent="0.25">
      <c r="A400" s="52" t="s">
        <v>1212</v>
      </c>
      <c r="B400" s="41" t="s">
        <v>1220</v>
      </c>
      <c r="C400" s="97" t="s">
        <v>268</v>
      </c>
      <c r="D400" s="97" t="s">
        <v>268</v>
      </c>
      <c r="E400" s="97" t="s">
        <v>268</v>
      </c>
      <c r="F400" s="97" t="s">
        <v>268</v>
      </c>
      <c r="G400" s="97" t="s">
        <v>268</v>
      </c>
      <c r="H400" s="43">
        <v>0</v>
      </c>
      <c r="I400" s="43">
        <v>0</v>
      </c>
      <c r="J400" s="43">
        <v>0</v>
      </c>
      <c r="K400" s="98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0</v>
      </c>
      <c r="Q400" s="43">
        <v>0</v>
      </c>
      <c r="R400" s="43" t="s">
        <v>268</v>
      </c>
      <c r="S400" s="43" t="s">
        <v>268</v>
      </c>
      <c r="T400" s="97" t="s">
        <v>268</v>
      </c>
      <c r="U400" s="10"/>
      <c r="V400" s="149"/>
    </row>
    <row r="401" spans="1:22" s="15" customFormat="1" x14ac:dyDescent="0.25">
      <c r="A401" s="52" t="s">
        <v>1279</v>
      </c>
      <c r="B401" s="41" t="s">
        <v>1280</v>
      </c>
      <c r="C401" s="97" t="s">
        <v>268</v>
      </c>
      <c r="D401" s="97" t="s">
        <v>268</v>
      </c>
      <c r="E401" s="97" t="s">
        <v>268</v>
      </c>
      <c r="F401" s="97" t="s">
        <v>268</v>
      </c>
      <c r="G401" s="97" t="s">
        <v>268</v>
      </c>
      <c r="H401" s="43">
        <v>0</v>
      </c>
      <c r="I401" s="43">
        <v>0</v>
      </c>
      <c r="J401" s="43">
        <v>0</v>
      </c>
      <c r="K401" s="98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 t="s">
        <v>268</v>
      </c>
      <c r="S401" s="43" t="s">
        <v>268</v>
      </c>
      <c r="T401" s="97" t="s">
        <v>268</v>
      </c>
      <c r="U401" s="10"/>
      <c r="V401" s="149"/>
    </row>
    <row r="402" spans="1:22" s="15" customFormat="1" x14ac:dyDescent="0.25">
      <c r="A402" s="52" t="s">
        <v>1287</v>
      </c>
      <c r="B402" s="41" t="s">
        <v>1286</v>
      </c>
      <c r="C402" s="97" t="s">
        <v>268</v>
      </c>
      <c r="D402" s="97" t="s">
        <v>268</v>
      </c>
      <c r="E402" s="97" t="s">
        <v>268</v>
      </c>
      <c r="F402" s="97" t="s">
        <v>268</v>
      </c>
      <c r="G402" s="97" t="s">
        <v>268</v>
      </c>
      <c r="H402" s="43">
        <v>0</v>
      </c>
      <c r="I402" s="43">
        <v>0</v>
      </c>
      <c r="J402" s="43">
        <v>0</v>
      </c>
      <c r="K402" s="98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 t="s">
        <v>268</v>
      </c>
      <c r="S402" s="43" t="s">
        <v>268</v>
      </c>
      <c r="T402" s="97" t="s">
        <v>268</v>
      </c>
      <c r="U402" s="10"/>
      <c r="V402" s="149"/>
    </row>
    <row r="403" spans="1:22" x14ac:dyDescent="0.25">
      <c r="A403" s="486">
        <v>2018</v>
      </c>
      <c r="B403" s="487"/>
      <c r="C403" s="487"/>
      <c r="D403" s="487"/>
      <c r="E403" s="487"/>
      <c r="F403" s="487"/>
      <c r="G403" s="487"/>
      <c r="H403" s="487"/>
      <c r="I403" s="487"/>
      <c r="J403" s="487"/>
      <c r="K403" s="487"/>
      <c r="L403" s="487"/>
      <c r="M403" s="487"/>
      <c r="N403" s="487"/>
      <c r="O403" s="487"/>
      <c r="P403" s="487"/>
      <c r="Q403" s="487"/>
      <c r="R403" s="487"/>
      <c r="S403" s="487"/>
      <c r="T403" s="488"/>
    </row>
    <row r="404" spans="1:22" s="15" customFormat="1" x14ac:dyDescent="0.25">
      <c r="A404" s="482" t="s">
        <v>295</v>
      </c>
      <c r="B404" s="483"/>
      <c r="C404" s="97" t="s">
        <v>268</v>
      </c>
      <c r="D404" s="97" t="s">
        <v>268</v>
      </c>
      <c r="E404" s="97" t="s">
        <v>268</v>
      </c>
      <c r="F404" s="97" t="s">
        <v>268</v>
      </c>
      <c r="G404" s="97" t="s">
        <v>268</v>
      </c>
      <c r="H404" s="43">
        <f t="shared" ref="H404:Q404" si="72">H405+H413+H421+H509+H521+H539+H593+H607+H618+H629+H646+H662+H682+H693</f>
        <v>566865.20000000007</v>
      </c>
      <c r="I404" s="43">
        <f t="shared" si="72"/>
        <v>504294.53</v>
      </c>
      <c r="J404" s="43">
        <f t="shared" si="72"/>
        <v>483869.62000000005</v>
      </c>
      <c r="K404" s="98">
        <f t="shared" si="72"/>
        <v>24206</v>
      </c>
      <c r="L404" s="43">
        <f t="shared" si="72"/>
        <v>623286465.01000011</v>
      </c>
      <c r="M404" s="43">
        <f t="shared" si="72"/>
        <v>0</v>
      </c>
      <c r="N404" s="43">
        <f t="shared" si="72"/>
        <v>425522373.69</v>
      </c>
      <c r="O404" s="43">
        <f t="shared" si="72"/>
        <v>8352872.0899999999</v>
      </c>
      <c r="P404" s="43">
        <f t="shared" si="72"/>
        <v>189275273.22999999</v>
      </c>
      <c r="Q404" s="43">
        <f t="shared" si="72"/>
        <v>135946</v>
      </c>
      <c r="R404" s="43" t="s">
        <v>268</v>
      </c>
      <c r="S404" s="43" t="s">
        <v>268</v>
      </c>
      <c r="T404" s="97" t="s">
        <v>268</v>
      </c>
      <c r="U404" s="10"/>
      <c r="V404" s="10"/>
    </row>
    <row r="405" spans="1:22" x14ac:dyDescent="0.25">
      <c r="A405" s="99">
        <v>1</v>
      </c>
      <c r="B405" s="41" t="s">
        <v>294</v>
      </c>
      <c r="C405" s="97" t="s">
        <v>268</v>
      </c>
      <c r="D405" s="97" t="s">
        <v>268</v>
      </c>
      <c r="E405" s="97" t="s">
        <v>268</v>
      </c>
      <c r="F405" s="97" t="s">
        <v>268</v>
      </c>
      <c r="G405" s="97" t="s">
        <v>268</v>
      </c>
      <c r="H405" s="43">
        <f>H406</f>
        <v>4720.3</v>
      </c>
      <c r="I405" s="43">
        <f t="shared" ref="I405:Q405" si="73">I406</f>
        <v>4154.1000000000004</v>
      </c>
      <c r="J405" s="43">
        <f t="shared" si="73"/>
        <v>1362.7</v>
      </c>
      <c r="K405" s="98">
        <f t="shared" si="73"/>
        <v>154</v>
      </c>
      <c r="L405" s="43">
        <f>L406</f>
        <v>397247</v>
      </c>
      <c r="M405" s="43">
        <f t="shared" si="73"/>
        <v>0</v>
      </c>
      <c r="N405" s="43">
        <f t="shared" si="73"/>
        <v>397247</v>
      </c>
      <c r="O405" s="43">
        <f t="shared" si="73"/>
        <v>0</v>
      </c>
      <c r="P405" s="43">
        <f t="shared" si="73"/>
        <v>0</v>
      </c>
      <c r="Q405" s="43">
        <f t="shared" si="73"/>
        <v>0</v>
      </c>
      <c r="R405" s="43" t="str">
        <f>R406</f>
        <v>Х</v>
      </c>
      <c r="S405" s="43" t="s">
        <v>268</v>
      </c>
      <c r="T405" s="97" t="s">
        <v>268</v>
      </c>
    </row>
    <row r="406" spans="1:22" x14ac:dyDescent="0.25">
      <c r="A406" s="99" t="s">
        <v>232</v>
      </c>
      <c r="B406" s="41" t="s">
        <v>270</v>
      </c>
      <c r="C406" s="97" t="s">
        <v>268</v>
      </c>
      <c r="D406" s="97" t="s">
        <v>268</v>
      </c>
      <c r="E406" s="97" t="s">
        <v>268</v>
      </c>
      <c r="F406" s="97" t="s">
        <v>268</v>
      </c>
      <c r="G406" s="97" t="s">
        <v>268</v>
      </c>
      <c r="H406" s="43">
        <f t="shared" ref="H406:Q406" si="74">SUM(H407:H412)</f>
        <v>4720.3</v>
      </c>
      <c r="I406" s="43">
        <f t="shared" si="74"/>
        <v>4154.1000000000004</v>
      </c>
      <c r="J406" s="43">
        <f t="shared" si="74"/>
        <v>1362.7</v>
      </c>
      <c r="K406" s="98">
        <f t="shared" si="74"/>
        <v>154</v>
      </c>
      <c r="L406" s="43">
        <f t="shared" si="74"/>
        <v>397247</v>
      </c>
      <c r="M406" s="43">
        <f t="shared" si="74"/>
        <v>0</v>
      </c>
      <c r="N406" s="43">
        <f t="shared" si="74"/>
        <v>397247</v>
      </c>
      <c r="O406" s="43">
        <f t="shared" si="74"/>
        <v>0</v>
      </c>
      <c r="P406" s="43">
        <f t="shared" si="74"/>
        <v>0</v>
      </c>
      <c r="Q406" s="43">
        <f t="shared" si="74"/>
        <v>0</v>
      </c>
      <c r="R406" s="43" t="s">
        <v>268</v>
      </c>
      <c r="S406" s="43" t="s">
        <v>268</v>
      </c>
      <c r="T406" s="97" t="s">
        <v>268</v>
      </c>
    </row>
    <row r="407" spans="1:22" x14ac:dyDescent="0.25">
      <c r="A407" s="58" t="s">
        <v>233</v>
      </c>
      <c r="B407" s="370" t="s">
        <v>631</v>
      </c>
      <c r="C407" s="354">
        <v>1980</v>
      </c>
      <c r="D407" s="354">
        <v>1980</v>
      </c>
      <c r="E407" s="355" t="s">
        <v>272</v>
      </c>
      <c r="F407" s="354">
        <v>2</v>
      </c>
      <c r="G407" s="354">
        <v>3</v>
      </c>
      <c r="H407" s="24">
        <v>843</v>
      </c>
      <c r="I407" s="24">
        <v>730.3</v>
      </c>
      <c r="J407" s="24">
        <v>134.5</v>
      </c>
      <c r="K407" s="359">
        <v>25</v>
      </c>
      <c r="L407" s="51">
        <f>'Приложение 2'!C408</f>
        <v>59402</v>
      </c>
      <c r="M407" s="24">
        <v>0</v>
      </c>
      <c r="N407" s="24">
        <v>59402</v>
      </c>
      <c r="O407" s="24">
        <v>0</v>
      </c>
      <c r="P407" s="24">
        <v>0</v>
      </c>
      <c r="Q407" s="24">
        <v>0</v>
      </c>
      <c r="R407" s="51">
        <f t="shared" ref="R407:R412" si="75">L407/I407</f>
        <v>81.339175681226905</v>
      </c>
      <c r="S407" s="24">
        <v>1223.1300000000001</v>
      </c>
      <c r="T407" s="115" t="s">
        <v>281</v>
      </c>
    </row>
    <row r="408" spans="1:22" x14ac:dyDescent="0.25">
      <c r="A408" s="58" t="s">
        <v>271</v>
      </c>
      <c r="B408" s="25" t="s">
        <v>278</v>
      </c>
      <c r="C408" s="354">
        <v>1975</v>
      </c>
      <c r="D408" s="354">
        <v>1975</v>
      </c>
      <c r="E408" s="355" t="s">
        <v>272</v>
      </c>
      <c r="F408" s="354">
        <v>2</v>
      </c>
      <c r="G408" s="354">
        <v>2</v>
      </c>
      <c r="H408" s="24">
        <v>538.29999999999995</v>
      </c>
      <c r="I408" s="24">
        <v>497.3</v>
      </c>
      <c r="J408" s="24">
        <v>260.89999999999998</v>
      </c>
      <c r="K408" s="359">
        <v>21</v>
      </c>
      <c r="L408" s="51">
        <f>'Приложение 2'!C409</f>
        <v>56086</v>
      </c>
      <c r="M408" s="24">
        <v>0</v>
      </c>
      <c r="N408" s="24">
        <v>56086</v>
      </c>
      <c r="O408" s="24">
        <v>0</v>
      </c>
      <c r="P408" s="24">
        <v>0</v>
      </c>
      <c r="Q408" s="24">
        <v>0</v>
      </c>
      <c r="R408" s="51">
        <f t="shared" si="75"/>
        <v>112.78101749447013</v>
      </c>
      <c r="S408" s="24">
        <v>1223.1300000000001</v>
      </c>
      <c r="T408" s="115" t="s">
        <v>281</v>
      </c>
    </row>
    <row r="409" spans="1:22" x14ac:dyDescent="0.25">
      <c r="A409" s="58" t="s">
        <v>275</v>
      </c>
      <c r="B409" s="370" t="s">
        <v>1231</v>
      </c>
      <c r="C409" s="354">
        <v>1991</v>
      </c>
      <c r="D409" s="354">
        <v>1991</v>
      </c>
      <c r="E409" s="355" t="s">
        <v>272</v>
      </c>
      <c r="F409" s="354">
        <v>2</v>
      </c>
      <c r="G409" s="354">
        <v>3</v>
      </c>
      <c r="H409" s="24">
        <v>834.2</v>
      </c>
      <c r="I409" s="24">
        <v>730.7</v>
      </c>
      <c r="J409" s="24">
        <v>230.1</v>
      </c>
      <c r="K409" s="359">
        <v>27</v>
      </c>
      <c r="L409" s="51">
        <f>'Приложение 2'!C410</f>
        <v>59306</v>
      </c>
      <c r="M409" s="24">
        <v>0</v>
      </c>
      <c r="N409" s="24">
        <v>59306</v>
      </c>
      <c r="O409" s="24">
        <v>0</v>
      </c>
      <c r="P409" s="24">
        <v>0</v>
      </c>
      <c r="Q409" s="24">
        <v>0</v>
      </c>
      <c r="R409" s="51">
        <f t="shared" si="75"/>
        <v>81.163268099083069</v>
      </c>
      <c r="S409" s="24">
        <v>1223.1300000000001</v>
      </c>
      <c r="T409" s="115" t="s">
        <v>281</v>
      </c>
    </row>
    <row r="410" spans="1:22" x14ac:dyDescent="0.25">
      <c r="A410" s="58" t="s">
        <v>625</v>
      </c>
      <c r="B410" s="25" t="s">
        <v>632</v>
      </c>
      <c r="C410" s="354">
        <v>1986</v>
      </c>
      <c r="D410" s="354">
        <v>1986</v>
      </c>
      <c r="E410" s="355" t="s">
        <v>272</v>
      </c>
      <c r="F410" s="354">
        <v>2</v>
      </c>
      <c r="G410" s="354">
        <v>3</v>
      </c>
      <c r="H410" s="24">
        <v>825.5</v>
      </c>
      <c r="I410" s="24">
        <v>723.6</v>
      </c>
      <c r="J410" s="24">
        <v>245.5</v>
      </c>
      <c r="K410" s="359">
        <v>26</v>
      </c>
      <c r="L410" s="51">
        <f>'Приложение 2'!C411</f>
        <v>59212</v>
      </c>
      <c r="M410" s="24">
        <v>0</v>
      </c>
      <c r="N410" s="24">
        <v>59212</v>
      </c>
      <c r="O410" s="24">
        <v>0</v>
      </c>
      <c r="P410" s="24">
        <v>0</v>
      </c>
      <c r="Q410" s="24">
        <v>0</v>
      </c>
      <c r="R410" s="51">
        <f t="shared" si="75"/>
        <v>81.829740187949142</v>
      </c>
      <c r="S410" s="24">
        <v>1223.1300000000001</v>
      </c>
      <c r="T410" s="115" t="s">
        <v>281</v>
      </c>
    </row>
    <row r="411" spans="1:22" x14ac:dyDescent="0.25">
      <c r="A411" s="58" t="s">
        <v>626</v>
      </c>
      <c r="B411" s="370" t="s">
        <v>1232</v>
      </c>
      <c r="C411" s="354">
        <v>1984</v>
      </c>
      <c r="D411" s="354">
        <v>1984</v>
      </c>
      <c r="E411" s="355" t="s">
        <v>272</v>
      </c>
      <c r="F411" s="354">
        <v>2</v>
      </c>
      <c r="G411" s="354">
        <v>3</v>
      </c>
      <c r="H411" s="24">
        <v>838.1</v>
      </c>
      <c r="I411" s="24">
        <v>736.5</v>
      </c>
      <c r="J411" s="24">
        <v>245.5</v>
      </c>
      <c r="K411" s="359">
        <v>27</v>
      </c>
      <c r="L411" s="51">
        <f>'Приложение 2'!C412</f>
        <v>103859</v>
      </c>
      <c r="M411" s="24">
        <v>0</v>
      </c>
      <c r="N411" s="24">
        <v>103859</v>
      </c>
      <c r="O411" s="24">
        <v>0</v>
      </c>
      <c r="P411" s="24">
        <v>0</v>
      </c>
      <c r="Q411" s="24">
        <v>0</v>
      </c>
      <c r="R411" s="51">
        <f t="shared" si="75"/>
        <v>141.01697216564833</v>
      </c>
      <c r="S411" s="24">
        <v>2140.39</v>
      </c>
      <c r="T411" s="115" t="s">
        <v>281</v>
      </c>
    </row>
    <row r="412" spans="1:22" x14ac:dyDescent="0.25">
      <c r="A412" s="58" t="s">
        <v>627</v>
      </c>
      <c r="B412" s="370" t="s">
        <v>1233</v>
      </c>
      <c r="C412" s="354">
        <v>1985</v>
      </c>
      <c r="D412" s="354">
        <v>1985</v>
      </c>
      <c r="E412" s="355" t="s">
        <v>272</v>
      </c>
      <c r="F412" s="354">
        <v>2</v>
      </c>
      <c r="G412" s="354">
        <v>3</v>
      </c>
      <c r="H412" s="24">
        <v>841.2</v>
      </c>
      <c r="I412" s="24">
        <v>735.7</v>
      </c>
      <c r="J412" s="24">
        <v>246.2</v>
      </c>
      <c r="K412" s="359">
        <v>28</v>
      </c>
      <c r="L412" s="51">
        <f>'Приложение 2'!C413</f>
        <v>59382</v>
      </c>
      <c r="M412" s="24">
        <v>0</v>
      </c>
      <c r="N412" s="24">
        <v>59382</v>
      </c>
      <c r="O412" s="24">
        <v>0</v>
      </c>
      <c r="P412" s="24">
        <v>0</v>
      </c>
      <c r="Q412" s="24">
        <v>0</v>
      </c>
      <c r="R412" s="51">
        <f t="shared" si="75"/>
        <v>80.714965339132789</v>
      </c>
      <c r="S412" s="24">
        <v>1223.1300000000001</v>
      </c>
      <c r="T412" s="115" t="s">
        <v>281</v>
      </c>
    </row>
    <row r="413" spans="1:22" x14ac:dyDescent="0.25">
      <c r="A413" s="99" t="s">
        <v>301</v>
      </c>
      <c r="B413" s="41" t="s">
        <v>302</v>
      </c>
      <c r="C413" s="97" t="s">
        <v>268</v>
      </c>
      <c r="D413" s="97" t="s">
        <v>268</v>
      </c>
      <c r="E413" s="97" t="s">
        <v>268</v>
      </c>
      <c r="F413" s="97" t="s">
        <v>268</v>
      </c>
      <c r="G413" s="97" t="s">
        <v>268</v>
      </c>
      <c r="H413" s="43">
        <f>H414+H415</f>
        <v>2424.5</v>
      </c>
      <c r="I413" s="43">
        <f t="shared" ref="I413:Q413" si="76">I414+I415</f>
        <v>2226.4</v>
      </c>
      <c r="J413" s="43">
        <f t="shared" si="76"/>
        <v>1532.25</v>
      </c>
      <c r="K413" s="98">
        <f t="shared" si="76"/>
        <v>107</v>
      </c>
      <c r="L413" s="43">
        <f>L414+L415</f>
        <v>1694386.8</v>
      </c>
      <c r="M413" s="43">
        <f t="shared" si="76"/>
        <v>0</v>
      </c>
      <c r="N413" s="43">
        <f t="shared" si="76"/>
        <v>1247949.31</v>
      </c>
      <c r="O413" s="43">
        <f t="shared" si="76"/>
        <v>0</v>
      </c>
      <c r="P413" s="43">
        <f t="shared" si="76"/>
        <v>446437.49000000005</v>
      </c>
      <c r="Q413" s="43">
        <f t="shared" si="76"/>
        <v>0</v>
      </c>
      <c r="R413" s="43" t="s">
        <v>268</v>
      </c>
      <c r="S413" s="43" t="s">
        <v>268</v>
      </c>
      <c r="T413" s="97" t="s">
        <v>268</v>
      </c>
    </row>
    <row r="414" spans="1:22" s="15" customFormat="1" x14ac:dyDescent="0.25">
      <c r="A414" s="52" t="s">
        <v>296</v>
      </c>
      <c r="B414" s="41" t="s">
        <v>303</v>
      </c>
      <c r="C414" s="97" t="s">
        <v>268</v>
      </c>
      <c r="D414" s="97" t="s">
        <v>268</v>
      </c>
      <c r="E414" s="97" t="s">
        <v>268</v>
      </c>
      <c r="F414" s="97" t="s">
        <v>268</v>
      </c>
      <c r="G414" s="97" t="s">
        <v>268</v>
      </c>
      <c r="H414" s="43">
        <v>0</v>
      </c>
      <c r="I414" s="43">
        <v>0</v>
      </c>
      <c r="J414" s="43">
        <v>0</v>
      </c>
      <c r="K414" s="98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0</v>
      </c>
      <c r="Q414" s="43">
        <v>0</v>
      </c>
      <c r="R414" s="43" t="s">
        <v>268</v>
      </c>
      <c r="S414" s="43" t="s">
        <v>268</v>
      </c>
      <c r="T414" s="97" t="s">
        <v>268</v>
      </c>
      <c r="U414" s="10"/>
      <c r="V414" s="10"/>
    </row>
    <row r="415" spans="1:22" s="15" customFormat="1" ht="15" customHeight="1" x14ac:dyDescent="0.25">
      <c r="A415" s="52" t="s">
        <v>306</v>
      </c>
      <c r="B415" s="41" t="s">
        <v>310</v>
      </c>
      <c r="C415" s="97" t="s">
        <v>268</v>
      </c>
      <c r="D415" s="97" t="s">
        <v>268</v>
      </c>
      <c r="E415" s="97" t="s">
        <v>268</v>
      </c>
      <c r="F415" s="97" t="s">
        <v>268</v>
      </c>
      <c r="G415" s="97" t="s">
        <v>268</v>
      </c>
      <c r="H415" s="43">
        <f>SUM(H416:H420)</f>
        <v>2424.5</v>
      </c>
      <c r="I415" s="43">
        <f t="shared" ref="I415:Q415" si="77">SUM(I416:I420)</f>
        <v>2226.4</v>
      </c>
      <c r="J415" s="43">
        <f t="shared" si="77"/>
        <v>1532.25</v>
      </c>
      <c r="K415" s="98">
        <f t="shared" si="77"/>
        <v>107</v>
      </c>
      <c r="L415" s="43">
        <f t="shared" si="77"/>
        <v>1694386.8</v>
      </c>
      <c r="M415" s="43">
        <f t="shared" si="77"/>
        <v>0</v>
      </c>
      <c r="N415" s="43">
        <f t="shared" si="77"/>
        <v>1247949.31</v>
      </c>
      <c r="O415" s="43">
        <f t="shared" si="77"/>
        <v>0</v>
      </c>
      <c r="P415" s="43">
        <f t="shared" si="77"/>
        <v>446437.49000000005</v>
      </c>
      <c r="Q415" s="43">
        <f t="shared" si="77"/>
        <v>0</v>
      </c>
      <c r="R415" s="43" t="s">
        <v>268</v>
      </c>
      <c r="S415" s="43" t="s">
        <v>268</v>
      </c>
      <c r="T415" s="97" t="s">
        <v>268</v>
      </c>
      <c r="U415" s="10"/>
      <c r="V415" s="10"/>
    </row>
    <row r="416" spans="1:22" x14ac:dyDescent="0.25">
      <c r="A416" s="58" t="s">
        <v>307</v>
      </c>
      <c r="B416" s="47" t="s">
        <v>1238</v>
      </c>
      <c r="C416" s="93">
        <v>1974</v>
      </c>
      <c r="D416" s="93">
        <v>2009</v>
      </c>
      <c r="E416" s="335" t="s">
        <v>272</v>
      </c>
      <c r="F416" s="93">
        <v>2</v>
      </c>
      <c r="G416" s="93">
        <v>2</v>
      </c>
      <c r="H416" s="51">
        <v>544.4</v>
      </c>
      <c r="I416" s="51">
        <v>498.9</v>
      </c>
      <c r="J416" s="51">
        <v>176.6</v>
      </c>
      <c r="K416" s="94">
        <v>25</v>
      </c>
      <c r="L416" s="51">
        <f>'Приложение 2'!C417</f>
        <v>58498</v>
      </c>
      <c r="M416" s="51">
        <v>0</v>
      </c>
      <c r="N416" s="51">
        <v>40948.6</v>
      </c>
      <c r="O416" s="51">
        <v>0</v>
      </c>
      <c r="P416" s="51">
        <v>17549.400000000001</v>
      </c>
      <c r="Q416" s="51">
        <v>0</v>
      </c>
      <c r="R416" s="51">
        <f>L416/I416</f>
        <v>117.25395870916016</v>
      </c>
      <c r="S416" s="51">
        <v>576.34</v>
      </c>
      <c r="T416" s="336">
        <v>43465</v>
      </c>
    </row>
    <row r="417" spans="1:22" x14ac:dyDescent="0.25">
      <c r="A417" s="58" t="s">
        <v>308</v>
      </c>
      <c r="B417" s="47" t="s">
        <v>1235</v>
      </c>
      <c r="C417" s="93">
        <v>1977</v>
      </c>
      <c r="D417" s="93">
        <v>2013</v>
      </c>
      <c r="E417" s="335" t="s">
        <v>272</v>
      </c>
      <c r="F417" s="93">
        <v>2</v>
      </c>
      <c r="G417" s="93">
        <v>2</v>
      </c>
      <c r="H417" s="51">
        <v>538.79999999999995</v>
      </c>
      <c r="I417" s="51">
        <v>498.9</v>
      </c>
      <c r="J417" s="51">
        <v>315.55</v>
      </c>
      <c r="K417" s="94">
        <v>35</v>
      </c>
      <c r="L417" s="51">
        <f>'Приложение 2'!C418</f>
        <v>687273.51</v>
      </c>
      <c r="M417" s="51">
        <v>0</v>
      </c>
      <c r="N417" s="51">
        <v>541413.78</v>
      </c>
      <c r="O417" s="51">
        <v>0</v>
      </c>
      <c r="P417" s="51">
        <v>145859.73000000001</v>
      </c>
      <c r="Q417" s="51">
        <v>0</v>
      </c>
      <c r="R417" s="51">
        <f>L417/I417</f>
        <v>1377.5776909200242</v>
      </c>
      <c r="S417" s="51">
        <v>5378.24</v>
      </c>
      <c r="T417" s="336">
        <v>43465</v>
      </c>
    </row>
    <row r="418" spans="1:22" x14ac:dyDescent="0.25">
      <c r="A418" s="58" t="s">
        <v>633</v>
      </c>
      <c r="B418" s="47" t="s">
        <v>1236</v>
      </c>
      <c r="C418" s="93">
        <v>1977</v>
      </c>
      <c r="D418" s="93">
        <v>2009</v>
      </c>
      <c r="E418" s="335" t="s">
        <v>272</v>
      </c>
      <c r="F418" s="93">
        <v>2</v>
      </c>
      <c r="G418" s="93">
        <v>2</v>
      </c>
      <c r="H418" s="51">
        <v>522</v>
      </c>
      <c r="I418" s="51">
        <v>480.5</v>
      </c>
      <c r="J418" s="51">
        <v>354.2</v>
      </c>
      <c r="K418" s="94">
        <v>23</v>
      </c>
      <c r="L418" s="51">
        <f>'Приложение 2'!C419</f>
        <v>674157.29</v>
      </c>
      <c r="M418" s="51">
        <v>0</v>
      </c>
      <c r="N418" s="51">
        <v>478451.39</v>
      </c>
      <c r="O418" s="51">
        <v>0</v>
      </c>
      <c r="P418" s="51">
        <v>195705.90000000002</v>
      </c>
      <c r="Q418" s="51">
        <v>0</v>
      </c>
      <c r="R418" s="51">
        <f>L418/I418</f>
        <v>1403.0328616024974</v>
      </c>
      <c r="S418" s="51">
        <v>5378.24</v>
      </c>
      <c r="T418" s="336">
        <v>43465</v>
      </c>
    </row>
    <row r="419" spans="1:22" x14ac:dyDescent="0.25">
      <c r="A419" s="58" t="s">
        <v>634</v>
      </c>
      <c r="B419" s="50" t="s">
        <v>311</v>
      </c>
      <c r="C419" s="93">
        <v>1993</v>
      </c>
      <c r="D419" s="93">
        <v>1993</v>
      </c>
      <c r="E419" s="335" t="s">
        <v>272</v>
      </c>
      <c r="F419" s="93">
        <v>2</v>
      </c>
      <c r="G419" s="93">
        <v>2</v>
      </c>
      <c r="H419" s="51">
        <v>560.29999999999995</v>
      </c>
      <c r="I419" s="51">
        <v>493.3</v>
      </c>
      <c r="J419" s="51">
        <v>493.9</v>
      </c>
      <c r="K419" s="94">
        <v>15</v>
      </c>
      <c r="L419" s="51">
        <f>'Приложение 2'!C420</f>
        <v>204054</v>
      </c>
      <c r="M419" s="51">
        <v>0</v>
      </c>
      <c r="N419" s="51">
        <v>137852.74</v>
      </c>
      <c r="O419" s="51">
        <v>0</v>
      </c>
      <c r="P419" s="51">
        <v>66201.259999999995</v>
      </c>
      <c r="Q419" s="51">
        <v>0</v>
      </c>
      <c r="R419" s="51">
        <f>L419/I419</f>
        <v>413.6509223596189</v>
      </c>
      <c r="S419" s="51">
        <v>3817.66</v>
      </c>
      <c r="T419" s="336">
        <v>43465</v>
      </c>
    </row>
    <row r="420" spans="1:22" x14ac:dyDescent="0.25">
      <c r="A420" s="58" t="s">
        <v>1234</v>
      </c>
      <c r="B420" s="47" t="s">
        <v>1237</v>
      </c>
      <c r="C420" s="93">
        <v>1972</v>
      </c>
      <c r="D420" s="93">
        <v>2007</v>
      </c>
      <c r="E420" s="335" t="s">
        <v>314</v>
      </c>
      <c r="F420" s="93">
        <v>2</v>
      </c>
      <c r="G420" s="93">
        <v>2</v>
      </c>
      <c r="H420" s="51">
        <v>259</v>
      </c>
      <c r="I420" s="51">
        <v>254.8</v>
      </c>
      <c r="J420" s="51">
        <v>192</v>
      </c>
      <c r="K420" s="94">
        <v>9</v>
      </c>
      <c r="L420" s="51">
        <f>'Приложение 2'!C421</f>
        <v>70404</v>
      </c>
      <c r="M420" s="51">
        <v>0</v>
      </c>
      <c r="N420" s="51">
        <v>49282.8</v>
      </c>
      <c r="O420" s="51">
        <v>0</v>
      </c>
      <c r="P420" s="51">
        <v>21121.200000000001</v>
      </c>
      <c r="Q420" s="51">
        <v>0</v>
      </c>
      <c r="R420" s="51">
        <f>L420/I420</f>
        <v>276.31083202511775</v>
      </c>
      <c r="S420" s="51">
        <v>576.34</v>
      </c>
      <c r="T420" s="336">
        <v>43465</v>
      </c>
    </row>
    <row r="421" spans="1:22" x14ac:dyDescent="0.25">
      <c r="A421" s="99" t="s">
        <v>299</v>
      </c>
      <c r="B421" s="41" t="s">
        <v>309</v>
      </c>
      <c r="C421" s="97" t="s">
        <v>268</v>
      </c>
      <c r="D421" s="97" t="s">
        <v>268</v>
      </c>
      <c r="E421" s="97" t="s">
        <v>268</v>
      </c>
      <c r="F421" s="97" t="s">
        <v>268</v>
      </c>
      <c r="G421" s="97" t="s">
        <v>268</v>
      </c>
      <c r="H421" s="43">
        <f t="shared" ref="H421:Q421" si="78">H422+H432+H470+H476+H480+H483+H485+H490+H495+H499</f>
        <v>223857.08</v>
      </c>
      <c r="I421" s="43">
        <f t="shared" si="78"/>
        <v>197336.20000000007</v>
      </c>
      <c r="J421" s="43">
        <f t="shared" si="78"/>
        <v>195439.60000000009</v>
      </c>
      <c r="K421" s="98">
        <f t="shared" si="78"/>
        <v>10456</v>
      </c>
      <c r="L421" s="43">
        <f t="shared" si="78"/>
        <v>138936197.63999999</v>
      </c>
      <c r="M421" s="43">
        <f t="shared" si="78"/>
        <v>0</v>
      </c>
      <c r="N421" s="43">
        <f t="shared" si="78"/>
        <v>98263708.280000001</v>
      </c>
      <c r="O421" s="43">
        <f t="shared" si="78"/>
        <v>0</v>
      </c>
      <c r="P421" s="43">
        <f t="shared" si="78"/>
        <v>40536543.359999999</v>
      </c>
      <c r="Q421" s="43">
        <f t="shared" si="78"/>
        <v>135946</v>
      </c>
      <c r="R421" s="43" t="s">
        <v>268</v>
      </c>
      <c r="S421" s="43" t="s">
        <v>268</v>
      </c>
      <c r="T421" s="97" t="s">
        <v>268</v>
      </c>
    </row>
    <row r="422" spans="1:22" x14ac:dyDescent="0.25">
      <c r="A422" s="99" t="s">
        <v>300</v>
      </c>
      <c r="B422" s="101" t="s">
        <v>312</v>
      </c>
      <c r="C422" s="205" t="s">
        <v>268</v>
      </c>
      <c r="D422" s="205" t="s">
        <v>268</v>
      </c>
      <c r="E422" s="205" t="s">
        <v>268</v>
      </c>
      <c r="F422" s="205" t="s">
        <v>268</v>
      </c>
      <c r="G422" s="205" t="s">
        <v>268</v>
      </c>
      <c r="H422" s="102">
        <f>SUM(H423:H431)</f>
        <v>18817.240000000002</v>
      </c>
      <c r="I422" s="102">
        <f t="shared" ref="I422:Q422" si="79">SUM(I423:I431)</f>
        <v>17228.2</v>
      </c>
      <c r="J422" s="102">
        <f t="shared" si="79"/>
        <v>16634</v>
      </c>
      <c r="K422" s="103">
        <f t="shared" si="79"/>
        <v>842</v>
      </c>
      <c r="L422" s="102">
        <f t="shared" si="79"/>
        <v>5254655</v>
      </c>
      <c r="M422" s="102">
        <f t="shared" si="79"/>
        <v>0</v>
      </c>
      <c r="N422" s="102">
        <f t="shared" si="79"/>
        <v>3338219.32</v>
      </c>
      <c r="O422" s="102">
        <f t="shared" si="79"/>
        <v>0</v>
      </c>
      <c r="P422" s="102">
        <f t="shared" si="79"/>
        <v>1916435.68</v>
      </c>
      <c r="Q422" s="102">
        <f t="shared" si="79"/>
        <v>0</v>
      </c>
      <c r="R422" s="205" t="s">
        <v>268</v>
      </c>
      <c r="S422" s="205" t="s">
        <v>268</v>
      </c>
      <c r="T422" s="205" t="s">
        <v>268</v>
      </c>
    </row>
    <row r="423" spans="1:22" x14ac:dyDescent="0.25">
      <c r="A423" s="206" t="s">
        <v>316</v>
      </c>
      <c r="B423" s="207" t="s">
        <v>318</v>
      </c>
      <c r="C423" s="337">
        <v>1975</v>
      </c>
      <c r="D423" s="337">
        <v>2016</v>
      </c>
      <c r="E423" s="338" t="s">
        <v>314</v>
      </c>
      <c r="F423" s="339">
        <v>2</v>
      </c>
      <c r="G423" s="339">
        <v>1</v>
      </c>
      <c r="H423" s="56">
        <v>302.2</v>
      </c>
      <c r="I423" s="56">
        <v>277.39999999999998</v>
      </c>
      <c r="J423" s="56">
        <v>277.39999999999998</v>
      </c>
      <c r="K423" s="339">
        <v>14</v>
      </c>
      <c r="L423" s="56">
        <f>'Приложение 2'!C424</f>
        <v>237611</v>
      </c>
      <c r="M423" s="56">
        <v>0</v>
      </c>
      <c r="N423" s="56">
        <v>149634.66999999998</v>
      </c>
      <c r="O423" s="56">
        <v>0</v>
      </c>
      <c r="P423" s="56">
        <v>87976.33</v>
      </c>
      <c r="Q423" s="56">
        <v>0</v>
      </c>
      <c r="R423" s="51">
        <f t="shared" ref="R423:R431" si="80">L423/I423</f>
        <v>856.56452775775062</v>
      </c>
      <c r="S423" s="56">
        <v>3941.35</v>
      </c>
      <c r="T423" s="340">
        <v>43465</v>
      </c>
    </row>
    <row r="424" spans="1:22" x14ac:dyDescent="0.25">
      <c r="A424" s="206" t="s">
        <v>317</v>
      </c>
      <c r="B424" s="207" t="s">
        <v>1243</v>
      </c>
      <c r="C424" s="337">
        <v>1960</v>
      </c>
      <c r="D424" s="337">
        <v>2012</v>
      </c>
      <c r="E424" s="338" t="s">
        <v>314</v>
      </c>
      <c r="F424" s="339">
        <v>3</v>
      </c>
      <c r="G424" s="339">
        <v>3</v>
      </c>
      <c r="H424" s="56">
        <v>1660.7</v>
      </c>
      <c r="I424" s="56">
        <v>1546.9</v>
      </c>
      <c r="J424" s="56">
        <v>1424.2</v>
      </c>
      <c r="K424" s="339">
        <v>75</v>
      </c>
      <c r="L424" s="56">
        <f>'Приложение 2'!C425</f>
        <v>97317</v>
      </c>
      <c r="M424" s="56">
        <v>0</v>
      </c>
      <c r="N424" s="56">
        <v>61285.03</v>
      </c>
      <c r="O424" s="56">
        <v>0</v>
      </c>
      <c r="P424" s="56">
        <v>36031.97</v>
      </c>
      <c r="Q424" s="56">
        <v>0</v>
      </c>
      <c r="R424" s="51">
        <f t="shared" si="80"/>
        <v>62.910983256836246</v>
      </c>
      <c r="S424" s="56">
        <v>201.8</v>
      </c>
      <c r="T424" s="340">
        <v>43465</v>
      </c>
    </row>
    <row r="425" spans="1:22" s="15" customFormat="1" x14ac:dyDescent="0.25">
      <c r="A425" s="206" t="s">
        <v>320</v>
      </c>
      <c r="B425" s="207" t="s">
        <v>1244</v>
      </c>
      <c r="C425" s="337">
        <v>1968</v>
      </c>
      <c r="D425" s="337">
        <v>1968</v>
      </c>
      <c r="E425" s="338" t="s">
        <v>314</v>
      </c>
      <c r="F425" s="337">
        <v>3</v>
      </c>
      <c r="G425" s="337">
        <v>3</v>
      </c>
      <c r="H425" s="56">
        <v>1608.7</v>
      </c>
      <c r="I425" s="56">
        <v>1498.4</v>
      </c>
      <c r="J425" s="56">
        <v>1498.4</v>
      </c>
      <c r="K425" s="339">
        <v>74</v>
      </c>
      <c r="L425" s="56">
        <f>'Приложение 2'!C426</f>
        <v>191278</v>
      </c>
      <c r="M425" s="56">
        <v>0</v>
      </c>
      <c r="N425" s="56">
        <v>120456.63</v>
      </c>
      <c r="O425" s="56">
        <v>0</v>
      </c>
      <c r="P425" s="56">
        <v>70821.37</v>
      </c>
      <c r="Q425" s="56">
        <v>0</v>
      </c>
      <c r="R425" s="51">
        <f t="shared" si="80"/>
        <v>127.65483182060863</v>
      </c>
      <c r="S425" s="56">
        <v>1377.11</v>
      </c>
      <c r="T425" s="340">
        <v>43465</v>
      </c>
      <c r="U425" s="10"/>
      <c r="V425" s="10"/>
    </row>
    <row r="426" spans="1:22" s="15" customFormat="1" x14ac:dyDescent="0.25">
      <c r="A426" s="206" t="s">
        <v>647</v>
      </c>
      <c r="B426" s="207" t="s">
        <v>321</v>
      </c>
      <c r="C426" s="337">
        <v>1965</v>
      </c>
      <c r="D426" s="337">
        <v>2016</v>
      </c>
      <c r="E426" s="338" t="s">
        <v>314</v>
      </c>
      <c r="F426" s="337">
        <v>3</v>
      </c>
      <c r="G426" s="337">
        <v>3</v>
      </c>
      <c r="H426" s="56">
        <v>1594.8</v>
      </c>
      <c r="I426" s="56">
        <v>1485.7</v>
      </c>
      <c r="J426" s="56">
        <v>1485.7</v>
      </c>
      <c r="K426" s="339">
        <v>78</v>
      </c>
      <c r="L426" s="56">
        <f>'Приложение 2'!C427</f>
        <v>1002673</v>
      </c>
      <c r="M426" s="56">
        <v>0</v>
      </c>
      <c r="N426" s="56">
        <v>565380.12</v>
      </c>
      <c r="O426" s="56">
        <v>0</v>
      </c>
      <c r="P426" s="56">
        <v>437292.88</v>
      </c>
      <c r="Q426" s="56">
        <v>0</v>
      </c>
      <c r="R426" s="51">
        <f t="shared" si="80"/>
        <v>674.88254694756677</v>
      </c>
      <c r="S426" s="56">
        <v>826.81968095847071</v>
      </c>
      <c r="T426" s="340">
        <v>43465</v>
      </c>
      <c r="U426" s="10"/>
      <c r="V426" s="10"/>
    </row>
    <row r="427" spans="1:22" s="15" customFormat="1" x14ac:dyDescent="0.25">
      <c r="A427" s="206" t="s">
        <v>648</v>
      </c>
      <c r="B427" s="207" t="s">
        <v>319</v>
      </c>
      <c r="C427" s="337">
        <v>1957</v>
      </c>
      <c r="D427" s="337">
        <v>2005</v>
      </c>
      <c r="E427" s="338" t="s">
        <v>314</v>
      </c>
      <c r="F427" s="337">
        <v>2</v>
      </c>
      <c r="G427" s="337">
        <v>1</v>
      </c>
      <c r="H427" s="56">
        <v>300.10000000000002</v>
      </c>
      <c r="I427" s="56">
        <v>279</v>
      </c>
      <c r="J427" s="56">
        <v>279</v>
      </c>
      <c r="K427" s="339">
        <v>13</v>
      </c>
      <c r="L427" s="56">
        <f>'Приложение 2'!C428</f>
        <v>452590</v>
      </c>
      <c r="M427" s="56">
        <v>0</v>
      </c>
      <c r="N427" s="56">
        <v>267969.12</v>
      </c>
      <c r="O427" s="56">
        <v>0</v>
      </c>
      <c r="P427" s="56">
        <v>184620.88</v>
      </c>
      <c r="Q427" s="56">
        <v>0</v>
      </c>
      <c r="R427" s="51">
        <f t="shared" si="80"/>
        <v>1622.1863799283153</v>
      </c>
      <c r="S427" s="56">
        <v>6765.96</v>
      </c>
      <c r="T427" s="340">
        <v>43465</v>
      </c>
      <c r="U427" s="10"/>
      <c r="V427" s="10"/>
    </row>
    <row r="428" spans="1:22" s="15" customFormat="1" x14ac:dyDescent="0.25">
      <c r="A428" s="206" t="s">
        <v>1239</v>
      </c>
      <c r="B428" s="207" t="s">
        <v>1245</v>
      </c>
      <c r="C428" s="337">
        <v>1964</v>
      </c>
      <c r="D428" s="337">
        <v>2010</v>
      </c>
      <c r="E428" s="338" t="s">
        <v>314</v>
      </c>
      <c r="F428" s="337">
        <v>3</v>
      </c>
      <c r="G428" s="337">
        <v>3</v>
      </c>
      <c r="H428" s="56">
        <v>1604.5</v>
      </c>
      <c r="I428" s="56">
        <v>1497.2</v>
      </c>
      <c r="J428" s="56">
        <v>1497.2</v>
      </c>
      <c r="K428" s="339">
        <v>96</v>
      </c>
      <c r="L428" s="56">
        <f>'Приложение 2'!C429</f>
        <v>191184</v>
      </c>
      <c r="M428" s="56">
        <v>0</v>
      </c>
      <c r="N428" s="56">
        <v>156193.54999999999</v>
      </c>
      <c r="O428" s="56">
        <v>0</v>
      </c>
      <c r="P428" s="56">
        <v>34990.449999999997</v>
      </c>
      <c r="Q428" s="56">
        <v>0</v>
      </c>
      <c r="R428" s="51">
        <f t="shared" si="80"/>
        <v>127.69436281057975</v>
      </c>
      <c r="S428" s="56">
        <v>1377.11</v>
      </c>
      <c r="T428" s="340">
        <v>43465</v>
      </c>
      <c r="U428" s="10"/>
      <c r="V428" s="10"/>
    </row>
    <row r="429" spans="1:22" s="15" customFormat="1" x14ac:dyDescent="0.25">
      <c r="A429" s="206" t="s">
        <v>1240</v>
      </c>
      <c r="B429" s="207" t="s">
        <v>313</v>
      </c>
      <c r="C429" s="337">
        <v>1971</v>
      </c>
      <c r="D429" s="337">
        <v>2017</v>
      </c>
      <c r="E429" s="338" t="s">
        <v>314</v>
      </c>
      <c r="F429" s="339">
        <v>4</v>
      </c>
      <c r="G429" s="339">
        <v>4</v>
      </c>
      <c r="H429" s="56">
        <v>3440.8</v>
      </c>
      <c r="I429" s="56">
        <v>3145.3</v>
      </c>
      <c r="J429" s="56">
        <v>3145.3</v>
      </c>
      <c r="K429" s="339">
        <v>159</v>
      </c>
      <c r="L429" s="56">
        <f>'Приложение 2'!C430</f>
        <v>136543</v>
      </c>
      <c r="M429" s="56">
        <v>0</v>
      </c>
      <c r="N429" s="56">
        <v>85987.46</v>
      </c>
      <c r="O429" s="56">
        <v>0</v>
      </c>
      <c r="P429" s="56">
        <v>50555.54</v>
      </c>
      <c r="Q429" s="56">
        <v>0</v>
      </c>
      <c r="R429" s="51">
        <f t="shared" si="80"/>
        <v>43.411757225065969</v>
      </c>
      <c r="S429" s="56">
        <v>197.38</v>
      </c>
      <c r="T429" s="340">
        <v>43465</v>
      </c>
      <c r="U429" s="10"/>
      <c r="V429" s="10"/>
    </row>
    <row r="430" spans="1:22" s="15" customFormat="1" x14ac:dyDescent="0.25">
      <c r="A430" s="206" t="s">
        <v>1241</v>
      </c>
      <c r="B430" s="207" t="s">
        <v>646</v>
      </c>
      <c r="C430" s="337">
        <v>1981</v>
      </c>
      <c r="D430" s="337">
        <v>1981</v>
      </c>
      <c r="E430" s="338" t="s">
        <v>314</v>
      </c>
      <c r="F430" s="339">
        <v>5</v>
      </c>
      <c r="G430" s="339">
        <v>4</v>
      </c>
      <c r="H430" s="56">
        <v>3120.64</v>
      </c>
      <c r="I430" s="56">
        <v>2792.6</v>
      </c>
      <c r="J430" s="56">
        <v>2792.6</v>
      </c>
      <c r="K430" s="339">
        <v>147</v>
      </c>
      <c r="L430" s="56">
        <f>'Приложение 2'!C431</f>
        <v>2603940</v>
      </c>
      <c r="M430" s="56">
        <v>0</v>
      </c>
      <c r="N430" s="56">
        <v>1716242.3800000001</v>
      </c>
      <c r="O430" s="56">
        <v>0</v>
      </c>
      <c r="P430" s="56">
        <v>887697.62</v>
      </c>
      <c r="Q430" s="56">
        <v>0</v>
      </c>
      <c r="R430" s="51">
        <f t="shared" si="80"/>
        <v>932.44288476688394</v>
      </c>
      <c r="S430" s="56">
        <v>1947.08</v>
      </c>
      <c r="T430" s="340">
        <v>43465</v>
      </c>
      <c r="U430" s="10"/>
      <c r="V430" s="10"/>
    </row>
    <row r="431" spans="1:22" s="15" customFormat="1" x14ac:dyDescent="0.25">
      <c r="A431" s="206" t="s">
        <v>1242</v>
      </c>
      <c r="B431" s="207" t="s">
        <v>1246</v>
      </c>
      <c r="C431" s="337">
        <v>1988</v>
      </c>
      <c r="D431" s="337">
        <v>2015</v>
      </c>
      <c r="E431" s="338" t="s">
        <v>314</v>
      </c>
      <c r="F431" s="339">
        <v>5</v>
      </c>
      <c r="G431" s="339">
        <v>4</v>
      </c>
      <c r="H431" s="56">
        <v>5184.8</v>
      </c>
      <c r="I431" s="56">
        <v>4705.7</v>
      </c>
      <c r="J431" s="56">
        <v>4234.2</v>
      </c>
      <c r="K431" s="339">
        <v>186</v>
      </c>
      <c r="L431" s="56">
        <f>'Приложение 2'!C432</f>
        <v>341519</v>
      </c>
      <c r="M431" s="56">
        <v>0</v>
      </c>
      <c r="N431" s="56">
        <v>215070.36000000002</v>
      </c>
      <c r="O431" s="56">
        <v>0</v>
      </c>
      <c r="P431" s="56">
        <v>126448.64</v>
      </c>
      <c r="Q431" s="56">
        <v>0</v>
      </c>
      <c r="R431" s="51">
        <f t="shared" si="80"/>
        <v>72.575599804492427</v>
      </c>
      <c r="S431" s="56">
        <v>241.67</v>
      </c>
      <c r="T431" s="340">
        <v>43465</v>
      </c>
      <c r="U431" s="10"/>
      <c r="V431" s="10"/>
    </row>
    <row r="432" spans="1:22" x14ac:dyDescent="0.25">
      <c r="A432" s="52" t="s">
        <v>325</v>
      </c>
      <c r="B432" s="41" t="s">
        <v>322</v>
      </c>
      <c r="C432" s="97" t="s">
        <v>268</v>
      </c>
      <c r="D432" s="97" t="s">
        <v>268</v>
      </c>
      <c r="E432" s="97" t="s">
        <v>268</v>
      </c>
      <c r="F432" s="97" t="s">
        <v>268</v>
      </c>
      <c r="G432" s="97" t="s">
        <v>268</v>
      </c>
      <c r="H432" s="43">
        <f t="shared" ref="H432:Q432" si="81">SUM(H433:H469)</f>
        <v>143038.5</v>
      </c>
      <c r="I432" s="43">
        <f t="shared" si="81"/>
        <v>124446.70000000003</v>
      </c>
      <c r="J432" s="43">
        <f t="shared" si="81"/>
        <v>124273.60000000002</v>
      </c>
      <c r="K432" s="98">
        <f t="shared" si="81"/>
        <v>6786</v>
      </c>
      <c r="L432" s="43">
        <f t="shared" si="81"/>
        <v>80113540.549999997</v>
      </c>
      <c r="M432" s="43">
        <f t="shared" si="81"/>
        <v>0</v>
      </c>
      <c r="N432" s="43">
        <f t="shared" si="81"/>
        <v>59781602.540000014</v>
      </c>
      <c r="O432" s="43">
        <f t="shared" si="81"/>
        <v>0</v>
      </c>
      <c r="P432" s="43">
        <f t="shared" si="81"/>
        <v>20331938.010000002</v>
      </c>
      <c r="Q432" s="43">
        <f t="shared" si="81"/>
        <v>0</v>
      </c>
      <c r="R432" s="104" t="s">
        <v>268</v>
      </c>
      <c r="S432" s="104" t="s">
        <v>268</v>
      </c>
      <c r="T432" s="104" t="s">
        <v>268</v>
      </c>
    </row>
    <row r="433" spans="1:22" s="228" customFormat="1" x14ac:dyDescent="0.25">
      <c r="A433" s="371" t="s">
        <v>326</v>
      </c>
      <c r="B433" s="50" t="s">
        <v>649</v>
      </c>
      <c r="C433" s="341">
        <v>1982</v>
      </c>
      <c r="D433" s="341">
        <v>2015</v>
      </c>
      <c r="E433" s="335" t="s">
        <v>324</v>
      </c>
      <c r="F433" s="341">
        <v>4</v>
      </c>
      <c r="G433" s="341">
        <v>8</v>
      </c>
      <c r="H433" s="209">
        <v>6833.4</v>
      </c>
      <c r="I433" s="209">
        <v>5924.9</v>
      </c>
      <c r="J433" s="209">
        <v>5924.9</v>
      </c>
      <c r="K433" s="94">
        <v>351</v>
      </c>
      <c r="L433" s="51">
        <f>'Приложение 2'!C434</f>
        <v>6006706.8399999999</v>
      </c>
      <c r="M433" s="51">
        <v>0</v>
      </c>
      <c r="N433" s="51">
        <v>3140789.2600000002</v>
      </c>
      <c r="O433" s="51">
        <v>0</v>
      </c>
      <c r="P433" s="51">
        <v>2865917.58</v>
      </c>
      <c r="Q433" s="51">
        <v>0</v>
      </c>
      <c r="R433" s="51">
        <f t="shared" ref="R433:R469" si="82">L433/I433</f>
        <v>1013.8072946378842</v>
      </c>
      <c r="S433" s="51">
        <f>R433</f>
        <v>1013.8072946378842</v>
      </c>
      <c r="T433" s="336">
        <v>43465</v>
      </c>
      <c r="U433" s="227"/>
      <c r="V433" s="227"/>
    </row>
    <row r="434" spans="1:22" s="227" customFormat="1" x14ac:dyDescent="0.25">
      <c r="A434" s="371" t="s">
        <v>327</v>
      </c>
      <c r="B434" s="229" t="s">
        <v>677</v>
      </c>
      <c r="C434" s="341">
        <v>1977</v>
      </c>
      <c r="D434" s="341">
        <v>2009</v>
      </c>
      <c r="E434" s="335" t="s">
        <v>324</v>
      </c>
      <c r="F434" s="341">
        <v>4</v>
      </c>
      <c r="G434" s="341">
        <v>7</v>
      </c>
      <c r="H434" s="209">
        <v>6106.4</v>
      </c>
      <c r="I434" s="209">
        <v>5366.6</v>
      </c>
      <c r="J434" s="209">
        <v>5366.6</v>
      </c>
      <c r="K434" s="94">
        <v>112</v>
      </c>
      <c r="L434" s="51">
        <f>'Приложение 2'!C435</f>
        <v>703916</v>
      </c>
      <c r="M434" s="51">
        <v>0</v>
      </c>
      <c r="N434" s="51">
        <v>647442.69999999995</v>
      </c>
      <c r="O434" s="51">
        <v>0</v>
      </c>
      <c r="P434" s="51">
        <v>56473.3</v>
      </c>
      <c r="Q434" s="51">
        <v>0</v>
      </c>
      <c r="R434" s="51">
        <f t="shared" si="82"/>
        <v>131.16610144225393</v>
      </c>
      <c r="S434" s="51">
        <v>637.58999999999992</v>
      </c>
      <c r="T434" s="336">
        <v>43465</v>
      </c>
    </row>
    <row r="435" spans="1:22" s="227" customFormat="1" ht="15.75" x14ac:dyDescent="0.25">
      <c r="A435" s="371" t="s">
        <v>328</v>
      </c>
      <c r="B435" s="50" t="s">
        <v>676</v>
      </c>
      <c r="C435" s="93">
        <v>1977</v>
      </c>
      <c r="D435" s="93">
        <v>2014</v>
      </c>
      <c r="E435" s="335" t="s">
        <v>324</v>
      </c>
      <c r="F435" s="93">
        <v>4</v>
      </c>
      <c r="G435" s="93">
        <v>6</v>
      </c>
      <c r="H435" s="51">
        <v>6057.7</v>
      </c>
      <c r="I435" s="51">
        <v>5324.4</v>
      </c>
      <c r="J435" s="343">
        <v>5324.4</v>
      </c>
      <c r="K435" s="94">
        <v>210</v>
      </c>
      <c r="L435" s="51">
        <f>'Приложение 2'!C436</f>
        <v>3118363</v>
      </c>
      <c r="M435" s="51">
        <v>0</v>
      </c>
      <c r="N435" s="51">
        <v>2309143.4499999997</v>
      </c>
      <c r="O435" s="51">
        <v>0</v>
      </c>
      <c r="P435" s="51">
        <v>809219.55</v>
      </c>
      <c r="Q435" s="51">
        <v>0</v>
      </c>
      <c r="R435" s="51">
        <f t="shared" si="82"/>
        <v>585.67406656149058</v>
      </c>
      <c r="S435" s="363">
        <v>3549.43</v>
      </c>
      <c r="T435" s="336">
        <v>43830</v>
      </c>
    </row>
    <row r="436" spans="1:22" s="227" customFormat="1" x14ac:dyDescent="0.25">
      <c r="A436" s="371" t="s">
        <v>329</v>
      </c>
      <c r="B436" s="50" t="s">
        <v>1256</v>
      </c>
      <c r="C436" s="93">
        <v>1981</v>
      </c>
      <c r="D436" s="93">
        <v>1981</v>
      </c>
      <c r="E436" s="335" t="s">
        <v>324</v>
      </c>
      <c r="F436" s="93">
        <v>4</v>
      </c>
      <c r="G436" s="93">
        <v>8</v>
      </c>
      <c r="H436" s="344">
        <v>5814.2</v>
      </c>
      <c r="I436" s="344">
        <v>3690.7</v>
      </c>
      <c r="J436" s="344">
        <v>3690.7</v>
      </c>
      <c r="K436" s="94">
        <v>333</v>
      </c>
      <c r="L436" s="51">
        <f>'Приложение 2'!C437</f>
        <v>7044623</v>
      </c>
      <c r="M436" s="51">
        <v>0</v>
      </c>
      <c r="N436" s="51">
        <v>4715795.12</v>
      </c>
      <c r="O436" s="51">
        <v>0</v>
      </c>
      <c r="P436" s="51">
        <v>2328827.88</v>
      </c>
      <c r="Q436" s="51">
        <v>0</v>
      </c>
      <c r="R436" s="51">
        <f t="shared" si="82"/>
        <v>1908.7498306554314</v>
      </c>
      <c r="S436" s="51">
        <v>1978.3600000000001</v>
      </c>
      <c r="T436" s="336">
        <v>43830</v>
      </c>
    </row>
    <row r="437" spans="1:22" s="227" customFormat="1" x14ac:dyDescent="0.25">
      <c r="A437" s="371" t="s">
        <v>330</v>
      </c>
      <c r="B437" s="50" t="s">
        <v>650</v>
      </c>
      <c r="C437" s="341">
        <v>1988</v>
      </c>
      <c r="D437" s="341">
        <v>2016</v>
      </c>
      <c r="E437" s="335" t="s">
        <v>324</v>
      </c>
      <c r="F437" s="341">
        <v>4</v>
      </c>
      <c r="G437" s="341">
        <v>6</v>
      </c>
      <c r="H437" s="209">
        <v>4502.7</v>
      </c>
      <c r="I437" s="209">
        <v>3809.4</v>
      </c>
      <c r="J437" s="209">
        <v>3809.4</v>
      </c>
      <c r="K437" s="94">
        <v>143</v>
      </c>
      <c r="L437" s="51">
        <f>'Приложение 2'!C438</f>
        <v>964686</v>
      </c>
      <c r="M437" s="51">
        <v>0</v>
      </c>
      <c r="N437" s="51">
        <v>504415.4</v>
      </c>
      <c r="O437" s="51">
        <v>0</v>
      </c>
      <c r="P437" s="51">
        <v>460270.6</v>
      </c>
      <c r="Q437" s="51">
        <v>0</v>
      </c>
      <c r="R437" s="51">
        <f t="shared" si="82"/>
        <v>253.23830524492044</v>
      </c>
      <c r="S437" s="51">
        <v>744.2</v>
      </c>
      <c r="T437" s="336">
        <v>43465</v>
      </c>
    </row>
    <row r="438" spans="1:22" s="227" customFormat="1" x14ac:dyDescent="0.25">
      <c r="A438" s="371" t="s">
        <v>331</v>
      </c>
      <c r="B438" s="50" t="s">
        <v>678</v>
      </c>
      <c r="C438" s="93">
        <v>1965</v>
      </c>
      <c r="D438" s="93">
        <v>2009</v>
      </c>
      <c r="E438" s="335" t="s">
        <v>324</v>
      </c>
      <c r="F438" s="341">
        <v>4</v>
      </c>
      <c r="G438" s="341">
        <v>3</v>
      </c>
      <c r="H438" s="51">
        <v>2185</v>
      </c>
      <c r="I438" s="51">
        <v>1953.8</v>
      </c>
      <c r="J438" s="51">
        <v>1953.8</v>
      </c>
      <c r="K438" s="94">
        <v>62</v>
      </c>
      <c r="L438" s="51">
        <f>'Приложение 2'!C439</f>
        <v>286195</v>
      </c>
      <c r="M438" s="51">
        <v>0</v>
      </c>
      <c r="N438" s="51">
        <v>276604.51</v>
      </c>
      <c r="O438" s="51">
        <v>0</v>
      </c>
      <c r="P438" s="51">
        <v>9590.49</v>
      </c>
      <c r="Q438" s="51">
        <v>0</v>
      </c>
      <c r="R438" s="51">
        <f t="shared" si="82"/>
        <v>146.48121609171869</v>
      </c>
      <c r="S438" s="51">
        <v>297.38</v>
      </c>
      <c r="T438" s="336">
        <v>43465</v>
      </c>
    </row>
    <row r="439" spans="1:22" s="17" customFormat="1" x14ac:dyDescent="0.25">
      <c r="A439" s="371" t="s">
        <v>332</v>
      </c>
      <c r="B439" s="50" t="s">
        <v>1257</v>
      </c>
      <c r="C439" s="341">
        <v>1984</v>
      </c>
      <c r="D439" s="341">
        <v>1984</v>
      </c>
      <c r="E439" s="335" t="s">
        <v>314</v>
      </c>
      <c r="F439" s="341">
        <v>2</v>
      </c>
      <c r="G439" s="341">
        <v>2</v>
      </c>
      <c r="H439" s="158">
        <v>550.6</v>
      </c>
      <c r="I439" s="158">
        <v>468.9</v>
      </c>
      <c r="J439" s="158">
        <v>468.9</v>
      </c>
      <c r="K439" s="359">
        <v>36</v>
      </c>
      <c r="L439" s="51">
        <f>'Приложение 2'!C440</f>
        <v>1680544</v>
      </c>
      <c r="M439" s="51">
        <v>0</v>
      </c>
      <c r="N439" s="51">
        <v>1015416.8200000001</v>
      </c>
      <c r="O439" s="51">
        <v>0</v>
      </c>
      <c r="P439" s="51">
        <v>665127.17999999993</v>
      </c>
      <c r="Q439" s="51">
        <v>0</v>
      </c>
      <c r="R439" s="51">
        <f t="shared" si="82"/>
        <v>3584.0136489656643</v>
      </c>
      <c r="S439" s="51">
        <v>2907.07</v>
      </c>
      <c r="T439" s="336">
        <v>43830</v>
      </c>
    </row>
    <row r="440" spans="1:22" x14ac:dyDescent="0.25">
      <c r="A440" s="371" t="s">
        <v>333</v>
      </c>
      <c r="B440" s="50" t="s">
        <v>654</v>
      </c>
      <c r="C440" s="341">
        <v>1970</v>
      </c>
      <c r="D440" s="341">
        <v>2015</v>
      </c>
      <c r="E440" s="335" t="s">
        <v>314</v>
      </c>
      <c r="F440" s="341">
        <v>4</v>
      </c>
      <c r="G440" s="341">
        <v>4</v>
      </c>
      <c r="H440" s="209">
        <v>5669.1</v>
      </c>
      <c r="I440" s="209">
        <v>4788.8999999999996</v>
      </c>
      <c r="J440" s="209">
        <v>4788.8999999999996</v>
      </c>
      <c r="K440" s="94">
        <v>366</v>
      </c>
      <c r="L440" s="51">
        <f>'Приложение 2'!C441</f>
        <v>4003457.66</v>
      </c>
      <c r="M440" s="51">
        <v>0</v>
      </c>
      <c r="N440" s="51">
        <v>2093329.5299999998</v>
      </c>
      <c r="O440" s="51">
        <v>0</v>
      </c>
      <c r="P440" s="51">
        <v>1910128.13</v>
      </c>
      <c r="Q440" s="51">
        <v>0</v>
      </c>
      <c r="R440" s="51">
        <f t="shared" si="82"/>
        <v>835.98689887030434</v>
      </c>
      <c r="S440" s="51">
        <f>R440</f>
        <v>835.98689887030434</v>
      </c>
      <c r="T440" s="336">
        <v>43465</v>
      </c>
    </row>
    <row r="441" spans="1:22" x14ac:dyDescent="0.25">
      <c r="A441" s="371" t="s">
        <v>334</v>
      </c>
      <c r="B441" s="50" t="s">
        <v>655</v>
      </c>
      <c r="C441" s="341">
        <v>1970</v>
      </c>
      <c r="D441" s="341">
        <v>2008</v>
      </c>
      <c r="E441" s="335" t="s">
        <v>314</v>
      </c>
      <c r="F441" s="341">
        <v>4</v>
      </c>
      <c r="G441" s="341">
        <v>4</v>
      </c>
      <c r="H441" s="209">
        <v>3362.4</v>
      </c>
      <c r="I441" s="209">
        <v>3107.7</v>
      </c>
      <c r="J441" s="209">
        <v>3107.7</v>
      </c>
      <c r="K441" s="94">
        <v>192</v>
      </c>
      <c r="L441" s="51">
        <f>'Приложение 2'!C442</f>
        <v>745452</v>
      </c>
      <c r="M441" s="51">
        <v>0</v>
      </c>
      <c r="N441" s="51">
        <v>547826.19999999995</v>
      </c>
      <c r="O441" s="51">
        <v>0</v>
      </c>
      <c r="P441" s="51">
        <v>197625.8</v>
      </c>
      <c r="Q441" s="51">
        <v>0</v>
      </c>
      <c r="R441" s="51">
        <f t="shared" si="82"/>
        <v>239.87257457283522</v>
      </c>
      <c r="S441" s="51">
        <v>1381.79</v>
      </c>
      <c r="T441" s="336">
        <v>43830</v>
      </c>
      <c r="U441" s="10" t="s">
        <v>1318</v>
      </c>
    </row>
    <row r="442" spans="1:22" x14ac:dyDescent="0.25">
      <c r="A442" s="371" t="s">
        <v>335</v>
      </c>
      <c r="B442" s="50" t="s">
        <v>1282</v>
      </c>
      <c r="C442" s="341">
        <v>1988</v>
      </c>
      <c r="D442" s="341">
        <v>2010</v>
      </c>
      <c r="E442" s="335" t="s">
        <v>314</v>
      </c>
      <c r="F442" s="341">
        <v>4</v>
      </c>
      <c r="G442" s="341">
        <v>2</v>
      </c>
      <c r="H442" s="113">
        <v>1398.5</v>
      </c>
      <c r="I442" s="113">
        <v>1156.8</v>
      </c>
      <c r="J442" s="113">
        <v>1156.8</v>
      </c>
      <c r="K442" s="359">
        <v>96</v>
      </c>
      <c r="L442" s="51">
        <f>'Приложение 2'!C443</f>
        <v>2100933</v>
      </c>
      <c r="M442" s="51">
        <v>0</v>
      </c>
      <c r="N442" s="51">
        <v>1531781.26</v>
      </c>
      <c r="O442" s="51">
        <v>0</v>
      </c>
      <c r="P442" s="51">
        <v>569151.74</v>
      </c>
      <c r="Q442" s="51">
        <v>0</v>
      </c>
      <c r="R442" s="51">
        <f t="shared" si="82"/>
        <v>1816.1592323651453</v>
      </c>
      <c r="S442" s="51">
        <v>1978.3600000000001</v>
      </c>
      <c r="T442" s="336">
        <v>43830</v>
      </c>
    </row>
    <row r="443" spans="1:22" x14ac:dyDescent="0.25">
      <c r="A443" s="371" t="s">
        <v>336</v>
      </c>
      <c r="B443" s="229" t="s">
        <v>657</v>
      </c>
      <c r="C443" s="341">
        <v>1989</v>
      </c>
      <c r="D443" s="341">
        <v>2004</v>
      </c>
      <c r="E443" s="335" t="s">
        <v>323</v>
      </c>
      <c r="F443" s="341">
        <v>5</v>
      </c>
      <c r="G443" s="341">
        <v>6</v>
      </c>
      <c r="H443" s="51">
        <v>5748.5</v>
      </c>
      <c r="I443" s="51">
        <v>4476.5</v>
      </c>
      <c r="J443" s="51">
        <v>4476.5</v>
      </c>
      <c r="K443" s="94">
        <v>218</v>
      </c>
      <c r="L443" s="51">
        <f>'Приложение 2'!C444</f>
        <v>4101476</v>
      </c>
      <c r="M443" s="51">
        <v>0</v>
      </c>
      <c r="N443" s="51">
        <v>3298397.1700000004</v>
      </c>
      <c r="O443" s="51">
        <v>0</v>
      </c>
      <c r="P443" s="51">
        <v>803078.83</v>
      </c>
      <c r="Q443" s="51">
        <v>0</v>
      </c>
      <c r="R443" s="51">
        <f t="shared" si="82"/>
        <v>916.22383558583715</v>
      </c>
      <c r="S443" s="51">
        <v>1497.04</v>
      </c>
      <c r="T443" s="336">
        <v>43465</v>
      </c>
    </row>
    <row r="444" spans="1:22" s="16" customFormat="1" x14ac:dyDescent="0.25">
      <c r="A444" s="371" t="s">
        <v>337</v>
      </c>
      <c r="B444" s="50" t="s">
        <v>658</v>
      </c>
      <c r="C444" s="341">
        <v>1968</v>
      </c>
      <c r="D444" s="341">
        <v>1968</v>
      </c>
      <c r="E444" s="335" t="s">
        <v>314</v>
      </c>
      <c r="F444" s="341">
        <v>4</v>
      </c>
      <c r="G444" s="341">
        <v>4</v>
      </c>
      <c r="H444" s="209">
        <v>2786.6</v>
      </c>
      <c r="I444" s="209">
        <v>2543</v>
      </c>
      <c r="J444" s="209">
        <v>2543</v>
      </c>
      <c r="K444" s="94">
        <v>136</v>
      </c>
      <c r="L444" s="51">
        <f>'Приложение 2'!C445</f>
        <v>737377</v>
      </c>
      <c r="M444" s="51">
        <v>0</v>
      </c>
      <c r="N444" s="51">
        <v>385559.98</v>
      </c>
      <c r="O444" s="51">
        <v>0</v>
      </c>
      <c r="P444" s="51">
        <v>351817.02</v>
      </c>
      <c r="Q444" s="51">
        <v>0</v>
      </c>
      <c r="R444" s="51">
        <f t="shared" si="82"/>
        <v>289.96342902084155</v>
      </c>
      <c r="S444" s="51">
        <v>1208.43</v>
      </c>
      <c r="T444" s="336">
        <v>43465</v>
      </c>
    </row>
    <row r="445" spans="1:22" s="16" customFormat="1" x14ac:dyDescent="0.25">
      <c r="A445" s="371" t="s">
        <v>338</v>
      </c>
      <c r="B445" s="229" t="s">
        <v>696</v>
      </c>
      <c r="C445" s="93">
        <v>1975</v>
      </c>
      <c r="D445" s="93">
        <v>1975</v>
      </c>
      <c r="E445" s="335" t="s">
        <v>314</v>
      </c>
      <c r="F445" s="93">
        <v>4</v>
      </c>
      <c r="G445" s="93">
        <v>3</v>
      </c>
      <c r="H445" s="209">
        <v>2354.4</v>
      </c>
      <c r="I445" s="209">
        <v>2125.6</v>
      </c>
      <c r="J445" s="209">
        <v>2092.6999999999998</v>
      </c>
      <c r="K445" s="94">
        <v>144</v>
      </c>
      <c r="L445" s="51">
        <f>'Приложение 2'!C446</f>
        <v>433072</v>
      </c>
      <c r="M445" s="51">
        <v>0</v>
      </c>
      <c r="N445" s="51">
        <v>413182.12</v>
      </c>
      <c r="O445" s="51">
        <v>0</v>
      </c>
      <c r="P445" s="51">
        <v>19889.879999999997</v>
      </c>
      <c r="Q445" s="51">
        <v>0</v>
      </c>
      <c r="R445" s="51">
        <f t="shared" si="82"/>
        <v>203.74106134738429</v>
      </c>
      <c r="S445" s="51">
        <v>1084.4100000000001</v>
      </c>
      <c r="T445" s="336">
        <v>43830</v>
      </c>
    </row>
    <row r="446" spans="1:22" s="12" customFormat="1" x14ac:dyDescent="0.25">
      <c r="A446" s="371" t="s">
        <v>339</v>
      </c>
      <c r="B446" s="229" t="s">
        <v>679</v>
      </c>
      <c r="C446" s="341">
        <v>1969</v>
      </c>
      <c r="D446" s="341">
        <v>2015</v>
      </c>
      <c r="E446" s="335" t="s">
        <v>314</v>
      </c>
      <c r="F446" s="341">
        <v>4</v>
      </c>
      <c r="G446" s="341">
        <v>4</v>
      </c>
      <c r="H446" s="209">
        <v>2763.9</v>
      </c>
      <c r="I446" s="209">
        <v>2529.5</v>
      </c>
      <c r="J446" s="209">
        <v>2529.5</v>
      </c>
      <c r="K446" s="94">
        <v>192</v>
      </c>
      <c r="L446" s="51">
        <f>'Приложение 2'!C447</f>
        <v>3638669.63</v>
      </c>
      <c r="M446" s="51">
        <v>0</v>
      </c>
      <c r="N446" s="51">
        <v>3206188.3499999996</v>
      </c>
      <c r="O446" s="51">
        <v>0</v>
      </c>
      <c r="P446" s="51">
        <v>432481.27999999997</v>
      </c>
      <c r="Q446" s="51">
        <v>0</v>
      </c>
      <c r="R446" s="51">
        <f t="shared" si="82"/>
        <v>1438.4936271990512</v>
      </c>
      <c r="S446" s="51">
        <v>4500.07</v>
      </c>
      <c r="T446" s="336">
        <v>43465</v>
      </c>
      <c r="U446" s="4"/>
      <c r="V446" s="4"/>
    </row>
    <row r="447" spans="1:22" s="4" customFormat="1" x14ac:dyDescent="0.25">
      <c r="A447" s="371" t="s">
        <v>340</v>
      </c>
      <c r="B447" s="229" t="s">
        <v>680</v>
      </c>
      <c r="C447" s="341">
        <v>1971</v>
      </c>
      <c r="D447" s="341">
        <v>2010</v>
      </c>
      <c r="E447" s="335" t="s">
        <v>314</v>
      </c>
      <c r="F447" s="341">
        <v>4</v>
      </c>
      <c r="G447" s="341">
        <v>3</v>
      </c>
      <c r="H447" s="209">
        <v>2337.6999999999998</v>
      </c>
      <c r="I447" s="209">
        <v>2103.6</v>
      </c>
      <c r="J447" s="209">
        <v>2103.6</v>
      </c>
      <c r="K447" s="94">
        <v>98</v>
      </c>
      <c r="L447" s="51">
        <f>'Приложение 2'!C448</f>
        <v>848618</v>
      </c>
      <c r="M447" s="51">
        <v>0</v>
      </c>
      <c r="N447" s="51">
        <v>841155.49</v>
      </c>
      <c r="O447" s="51">
        <v>0</v>
      </c>
      <c r="P447" s="51">
        <v>7462.51</v>
      </c>
      <c r="Q447" s="51">
        <v>0</v>
      </c>
      <c r="R447" s="51">
        <f t="shared" si="82"/>
        <v>403.41224567408256</v>
      </c>
      <c r="S447" s="51">
        <v>1414.73</v>
      </c>
      <c r="T447" s="336">
        <v>43465</v>
      </c>
    </row>
    <row r="448" spans="1:22" s="4" customFormat="1" x14ac:dyDescent="0.25">
      <c r="A448" s="371" t="s">
        <v>341</v>
      </c>
      <c r="B448" s="50" t="s">
        <v>662</v>
      </c>
      <c r="C448" s="341">
        <v>1961</v>
      </c>
      <c r="D448" s="341">
        <v>2011</v>
      </c>
      <c r="E448" s="335" t="s">
        <v>314</v>
      </c>
      <c r="F448" s="341">
        <v>3</v>
      </c>
      <c r="G448" s="341">
        <v>3</v>
      </c>
      <c r="H448" s="51">
        <v>1608.3</v>
      </c>
      <c r="I448" s="51">
        <v>1479.6</v>
      </c>
      <c r="J448" s="51">
        <v>1449.4</v>
      </c>
      <c r="K448" s="94">
        <v>108</v>
      </c>
      <c r="L448" s="51">
        <f>'Приложение 2'!C449</f>
        <v>533417</v>
      </c>
      <c r="M448" s="51">
        <v>0</v>
      </c>
      <c r="N448" s="51">
        <v>303692.17000000004</v>
      </c>
      <c r="O448" s="51">
        <v>0</v>
      </c>
      <c r="P448" s="51">
        <v>229724.83</v>
      </c>
      <c r="Q448" s="51">
        <v>0</v>
      </c>
      <c r="R448" s="51">
        <f t="shared" si="82"/>
        <v>360.51432819680997</v>
      </c>
      <c r="S448" s="51">
        <v>1137.58</v>
      </c>
      <c r="T448" s="336">
        <v>43465</v>
      </c>
    </row>
    <row r="449" spans="1:20" s="4" customFormat="1" x14ac:dyDescent="0.25">
      <c r="A449" s="371" t="s">
        <v>342</v>
      </c>
      <c r="B449" s="50" t="s">
        <v>663</v>
      </c>
      <c r="C449" s="93">
        <v>1973</v>
      </c>
      <c r="D449" s="93">
        <v>2007</v>
      </c>
      <c r="E449" s="335" t="s">
        <v>324</v>
      </c>
      <c r="F449" s="93">
        <v>4</v>
      </c>
      <c r="G449" s="93">
        <v>3</v>
      </c>
      <c r="H449" s="51">
        <v>2340.4</v>
      </c>
      <c r="I449" s="51">
        <v>2247.4</v>
      </c>
      <c r="J449" s="51">
        <v>2247.4</v>
      </c>
      <c r="K449" s="94">
        <v>144</v>
      </c>
      <c r="L449" s="51">
        <f>'Приложение 2'!C450</f>
        <v>95174</v>
      </c>
      <c r="M449" s="51">
        <v>0</v>
      </c>
      <c r="N449" s="51">
        <v>49764.62</v>
      </c>
      <c r="O449" s="51">
        <v>0</v>
      </c>
      <c r="P449" s="51">
        <v>45409.38</v>
      </c>
      <c r="Q449" s="51">
        <v>0</v>
      </c>
      <c r="R449" s="51">
        <f t="shared" si="82"/>
        <v>42.348491590282102</v>
      </c>
      <c r="S449" s="51">
        <v>340.21</v>
      </c>
      <c r="T449" s="336">
        <v>43131</v>
      </c>
    </row>
    <row r="450" spans="1:20" s="4" customFormat="1" x14ac:dyDescent="0.25">
      <c r="A450" s="371" t="s">
        <v>343</v>
      </c>
      <c r="B450" s="50" t="s">
        <v>681</v>
      </c>
      <c r="C450" s="341">
        <v>1988</v>
      </c>
      <c r="D450" s="341">
        <v>2007</v>
      </c>
      <c r="E450" s="335" t="s">
        <v>323</v>
      </c>
      <c r="F450" s="341">
        <v>5</v>
      </c>
      <c r="G450" s="341">
        <v>4</v>
      </c>
      <c r="H450" s="51">
        <v>6183.7</v>
      </c>
      <c r="I450" s="51">
        <v>5314.9</v>
      </c>
      <c r="J450" s="51">
        <v>5314.9</v>
      </c>
      <c r="K450" s="94">
        <v>229</v>
      </c>
      <c r="L450" s="51">
        <f>'Приложение 2'!C451</f>
        <v>1037741</v>
      </c>
      <c r="M450" s="51">
        <v>0</v>
      </c>
      <c r="N450" s="51">
        <v>1034013.71</v>
      </c>
      <c r="O450" s="51">
        <v>0</v>
      </c>
      <c r="P450" s="51">
        <v>3727.29</v>
      </c>
      <c r="Q450" s="51">
        <v>0</v>
      </c>
      <c r="R450" s="51">
        <f t="shared" si="82"/>
        <v>195.25127471824496</v>
      </c>
      <c r="S450" s="51">
        <v>794.2</v>
      </c>
      <c r="T450" s="336">
        <v>43465</v>
      </c>
    </row>
    <row r="451" spans="1:20" s="4" customFormat="1" x14ac:dyDescent="0.25">
      <c r="A451" s="371" t="s">
        <v>344</v>
      </c>
      <c r="B451" s="50" t="s">
        <v>682</v>
      </c>
      <c r="C451" s="341">
        <v>1970</v>
      </c>
      <c r="D451" s="341">
        <v>2009</v>
      </c>
      <c r="E451" s="335" t="s">
        <v>314</v>
      </c>
      <c r="F451" s="341">
        <v>4</v>
      </c>
      <c r="G451" s="341">
        <v>6</v>
      </c>
      <c r="H451" s="209">
        <v>4442.3999999999996</v>
      </c>
      <c r="I451" s="209">
        <v>3999.3</v>
      </c>
      <c r="J451" s="209">
        <v>3999.3</v>
      </c>
      <c r="K451" s="94">
        <v>255</v>
      </c>
      <c r="L451" s="51">
        <f>'Приложение 2'!C452</f>
        <v>370766</v>
      </c>
      <c r="M451" s="51">
        <v>0</v>
      </c>
      <c r="N451" s="51">
        <v>318342.96999999997</v>
      </c>
      <c r="O451" s="51">
        <v>0</v>
      </c>
      <c r="P451" s="51">
        <v>52423.03</v>
      </c>
      <c r="Q451" s="51">
        <v>0</v>
      </c>
      <c r="R451" s="51">
        <f t="shared" si="82"/>
        <v>92.707723851674032</v>
      </c>
      <c r="S451" s="51">
        <v>596.54</v>
      </c>
      <c r="T451" s="336">
        <v>43465</v>
      </c>
    </row>
    <row r="452" spans="1:20" s="4" customFormat="1" x14ac:dyDescent="0.25">
      <c r="A452" s="371" t="s">
        <v>346</v>
      </c>
      <c r="B452" s="50" t="s">
        <v>683</v>
      </c>
      <c r="C452" s="341">
        <v>1975</v>
      </c>
      <c r="D452" s="341">
        <v>2009</v>
      </c>
      <c r="E452" s="335" t="s">
        <v>314</v>
      </c>
      <c r="F452" s="341">
        <v>4</v>
      </c>
      <c r="G452" s="341">
        <v>4</v>
      </c>
      <c r="H452" s="209">
        <v>3540.9</v>
      </c>
      <c r="I452" s="209">
        <v>3150.7</v>
      </c>
      <c r="J452" s="209">
        <v>3150.7</v>
      </c>
      <c r="K452" s="94">
        <v>192</v>
      </c>
      <c r="L452" s="51">
        <f>'Приложение 2'!C453</f>
        <v>9686178</v>
      </c>
      <c r="M452" s="51">
        <v>0</v>
      </c>
      <c r="N452" s="51">
        <v>8399119.4600000009</v>
      </c>
      <c r="O452" s="51">
        <v>0</v>
      </c>
      <c r="P452" s="51">
        <v>1287058.54</v>
      </c>
      <c r="Q452" s="51">
        <v>0</v>
      </c>
      <c r="R452" s="51">
        <f t="shared" si="82"/>
        <v>3074.2939664201608</v>
      </c>
      <c r="S452" s="51">
        <v>6953.87</v>
      </c>
      <c r="T452" s="336">
        <v>43830</v>
      </c>
    </row>
    <row r="453" spans="1:20" s="4" customFormat="1" x14ac:dyDescent="0.25">
      <c r="A453" s="371" t="s">
        <v>347</v>
      </c>
      <c r="B453" s="50" t="s">
        <v>1258</v>
      </c>
      <c r="C453" s="341">
        <v>1976</v>
      </c>
      <c r="D453" s="341">
        <v>2010</v>
      </c>
      <c r="E453" s="335" t="s">
        <v>314</v>
      </c>
      <c r="F453" s="341">
        <v>4</v>
      </c>
      <c r="G453" s="341">
        <v>4</v>
      </c>
      <c r="H453" s="209">
        <v>3462.1</v>
      </c>
      <c r="I453" s="209">
        <v>3116.7</v>
      </c>
      <c r="J453" s="209">
        <f>I453</f>
        <v>3116.7</v>
      </c>
      <c r="K453" s="94">
        <v>192</v>
      </c>
      <c r="L453" s="51">
        <f>'Приложение 2'!C454</f>
        <v>8685955.7200000007</v>
      </c>
      <c r="M453" s="51">
        <v>0</v>
      </c>
      <c r="N453" s="51">
        <v>7510330.6399999997</v>
      </c>
      <c r="O453" s="51">
        <v>0</v>
      </c>
      <c r="P453" s="51">
        <v>1175625.0799999998</v>
      </c>
      <c r="Q453" s="51">
        <v>0</v>
      </c>
      <c r="R453" s="51">
        <f t="shared" si="82"/>
        <v>2786.9078576699717</v>
      </c>
      <c r="S453" s="51">
        <v>453.65</v>
      </c>
      <c r="T453" s="336">
        <v>43830</v>
      </c>
    </row>
    <row r="454" spans="1:20" s="4" customFormat="1" x14ac:dyDescent="0.25">
      <c r="A454" s="371" t="s">
        <v>348</v>
      </c>
      <c r="B454" s="50" t="s">
        <v>684</v>
      </c>
      <c r="C454" s="341">
        <v>1976</v>
      </c>
      <c r="D454" s="341">
        <v>2009</v>
      </c>
      <c r="E454" s="335" t="s">
        <v>314</v>
      </c>
      <c r="F454" s="341">
        <v>4</v>
      </c>
      <c r="G454" s="341">
        <v>4</v>
      </c>
      <c r="H454" s="209">
        <v>3582.5</v>
      </c>
      <c r="I454" s="209">
        <v>3236.6</v>
      </c>
      <c r="J454" s="209">
        <v>3236.6</v>
      </c>
      <c r="K454" s="94">
        <v>140</v>
      </c>
      <c r="L454" s="51">
        <f>'Приложение 2'!C455</f>
        <v>300566</v>
      </c>
      <c r="M454" s="51">
        <v>0</v>
      </c>
      <c r="N454" s="51">
        <v>205982.52000000002</v>
      </c>
      <c r="O454" s="51">
        <v>0</v>
      </c>
      <c r="P454" s="51">
        <v>94583.48</v>
      </c>
      <c r="Q454" s="51">
        <v>0</v>
      </c>
      <c r="R454" s="51">
        <f t="shared" si="82"/>
        <v>92.864734598034971</v>
      </c>
      <c r="S454" s="51">
        <v>637.58999999999992</v>
      </c>
      <c r="T454" s="336">
        <v>43465</v>
      </c>
    </row>
    <row r="455" spans="1:20" s="4" customFormat="1" x14ac:dyDescent="0.25">
      <c r="A455" s="371" t="s">
        <v>349</v>
      </c>
      <c r="B455" s="50" t="s">
        <v>685</v>
      </c>
      <c r="C455" s="341">
        <v>1975</v>
      </c>
      <c r="D455" s="341">
        <v>1975</v>
      </c>
      <c r="E455" s="335" t="s">
        <v>324</v>
      </c>
      <c r="F455" s="341">
        <v>4</v>
      </c>
      <c r="G455" s="341">
        <v>4</v>
      </c>
      <c r="H455" s="209">
        <v>3532.9</v>
      </c>
      <c r="I455" s="209">
        <v>3101.5</v>
      </c>
      <c r="J455" s="209">
        <v>3101.5</v>
      </c>
      <c r="K455" s="94">
        <v>135</v>
      </c>
      <c r="L455" s="51">
        <f>'Приложение 2'!C456</f>
        <v>1036821</v>
      </c>
      <c r="M455" s="51">
        <v>0</v>
      </c>
      <c r="N455" s="51">
        <v>1018232.7</v>
      </c>
      <c r="O455" s="51">
        <v>0</v>
      </c>
      <c r="P455" s="51">
        <v>18588.300000000003</v>
      </c>
      <c r="Q455" s="51">
        <v>0</v>
      </c>
      <c r="R455" s="51">
        <f t="shared" si="82"/>
        <v>334.29663066258263</v>
      </c>
      <c r="S455" s="51">
        <v>1722</v>
      </c>
      <c r="T455" s="336">
        <v>43465</v>
      </c>
    </row>
    <row r="456" spans="1:20" s="4" customFormat="1" x14ac:dyDescent="0.25">
      <c r="A456" s="371" t="s">
        <v>350</v>
      </c>
      <c r="B456" s="50" t="s">
        <v>686</v>
      </c>
      <c r="C456" s="93">
        <v>1982</v>
      </c>
      <c r="D456" s="93">
        <v>2014</v>
      </c>
      <c r="E456" s="335" t="s">
        <v>324</v>
      </c>
      <c r="F456" s="341">
        <v>4</v>
      </c>
      <c r="G456" s="341">
        <v>4</v>
      </c>
      <c r="H456" s="51">
        <v>3172.5</v>
      </c>
      <c r="I456" s="51">
        <v>2662.5</v>
      </c>
      <c r="J456" s="51">
        <v>2662.5</v>
      </c>
      <c r="K456" s="94">
        <v>130</v>
      </c>
      <c r="L456" s="51">
        <f>'Приложение 2'!C457</f>
        <v>517817</v>
      </c>
      <c r="M456" s="51">
        <v>0</v>
      </c>
      <c r="N456" s="51">
        <v>517817</v>
      </c>
      <c r="O456" s="51">
        <v>0</v>
      </c>
      <c r="P456" s="51">
        <v>0</v>
      </c>
      <c r="Q456" s="51">
        <v>0</v>
      </c>
      <c r="R456" s="51">
        <f t="shared" si="82"/>
        <v>194.48525821596243</v>
      </c>
      <c r="S456" s="51">
        <v>744.2</v>
      </c>
      <c r="T456" s="336">
        <v>43465</v>
      </c>
    </row>
    <row r="457" spans="1:20" s="4" customFormat="1" x14ac:dyDescent="0.25">
      <c r="A457" s="371" t="s">
        <v>352</v>
      </c>
      <c r="B457" s="50" t="s">
        <v>1259</v>
      </c>
      <c r="C457" s="93">
        <v>1981</v>
      </c>
      <c r="D457" s="93">
        <v>1981</v>
      </c>
      <c r="E457" s="335" t="s">
        <v>324</v>
      </c>
      <c r="F457" s="341">
        <v>4</v>
      </c>
      <c r="G457" s="341">
        <v>4</v>
      </c>
      <c r="H457" s="24">
        <v>3298.8</v>
      </c>
      <c r="I457" s="24">
        <f>1544.3-1544.3+2749.2</f>
        <v>2749.2</v>
      </c>
      <c r="J457" s="24">
        <f>I457</f>
        <v>2749.2</v>
      </c>
      <c r="K457" s="359">
        <v>162</v>
      </c>
      <c r="L457" s="51">
        <f>'Приложение 2'!C458</f>
        <v>3636476</v>
      </c>
      <c r="M457" s="51">
        <v>0</v>
      </c>
      <c r="N457" s="51">
        <v>2510608.6399999997</v>
      </c>
      <c r="O457" s="51">
        <v>0</v>
      </c>
      <c r="P457" s="51">
        <v>1125867.3600000001</v>
      </c>
      <c r="Q457" s="51">
        <v>0</v>
      </c>
      <c r="R457" s="51">
        <f t="shared" si="82"/>
        <v>1322.739706096319</v>
      </c>
      <c r="S457" s="51">
        <v>1978.3600000000001</v>
      </c>
      <c r="T457" s="336">
        <v>43830</v>
      </c>
    </row>
    <row r="458" spans="1:20" s="4" customFormat="1" x14ac:dyDescent="0.25">
      <c r="A458" s="371" t="s">
        <v>353</v>
      </c>
      <c r="B458" s="229" t="s">
        <v>671</v>
      </c>
      <c r="C458" s="93">
        <v>1985</v>
      </c>
      <c r="D458" s="93">
        <v>2013</v>
      </c>
      <c r="E458" s="335" t="s">
        <v>324</v>
      </c>
      <c r="F458" s="93">
        <v>4</v>
      </c>
      <c r="G458" s="93">
        <v>10</v>
      </c>
      <c r="H458" s="51">
        <v>7716.7</v>
      </c>
      <c r="I458" s="51">
        <v>6540.3</v>
      </c>
      <c r="J458" s="51">
        <v>6540.3</v>
      </c>
      <c r="K458" s="94">
        <v>142</v>
      </c>
      <c r="L458" s="51">
        <f>'Приложение 2'!C459</f>
        <v>1201324</v>
      </c>
      <c r="M458" s="51">
        <v>0</v>
      </c>
      <c r="N458" s="51">
        <v>656336.06999999995</v>
      </c>
      <c r="O458" s="51">
        <v>0</v>
      </c>
      <c r="P458" s="51">
        <v>544987.92999999993</v>
      </c>
      <c r="Q458" s="51">
        <v>0</v>
      </c>
      <c r="R458" s="51">
        <f t="shared" si="82"/>
        <v>183.68025931532193</v>
      </c>
      <c r="S458" s="51">
        <v>914.77</v>
      </c>
      <c r="T458" s="336">
        <v>43830</v>
      </c>
    </row>
    <row r="459" spans="1:20" s="4" customFormat="1" x14ac:dyDescent="0.25">
      <c r="A459" s="371" t="s">
        <v>354</v>
      </c>
      <c r="B459" s="50" t="s">
        <v>1260</v>
      </c>
      <c r="C459" s="93">
        <v>1972</v>
      </c>
      <c r="D459" s="93">
        <v>2010</v>
      </c>
      <c r="E459" s="335" t="s">
        <v>314</v>
      </c>
      <c r="F459" s="341">
        <v>4</v>
      </c>
      <c r="G459" s="341">
        <v>4</v>
      </c>
      <c r="H459" s="51">
        <v>3431.8</v>
      </c>
      <c r="I459" s="51">
        <v>3109.7</v>
      </c>
      <c r="J459" s="51">
        <v>3109.7</v>
      </c>
      <c r="K459" s="94">
        <v>192</v>
      </c>
      <c r="L459" s="51">
        <f>'Приложение 2'!C460</f>
        <v>134025</v>
      </c>
      <c r="M459" s="51">
        <v>0</v>
      </c>
      <c r="N459" s="51">
        <v>84458.78</v>
      </c>
      <c r="O459" s="51">
        <v>0</v>
      </c>
      <c r="P459" s="51">
        <v>49566.22</v>
      </c>
      <c r="Q459" s="51">
        <v>0</v>
      </c>
      <c r="R459" s="51">
        <f t="shared" si="82"/>
        <v>43.099012766504813</v>
      </c>
      <c r="S459" s="51">
        <v>453.65</v>
      </c>
      <c r="T459" s="336">
        <v>43465</v>
      </c>
    </row>
    <row r="460" spans="1:20" s="4" customFormat="1" x14ac:dyDescent="0.25">
      <c r="A460" s="371" t="s">
        <v>355</v>
      </c>
      <c r="B460" s="50" t="s">
        <v>1261</v>
      </c>
      <c r="C460" s="93">
        <v>2008</v>
      </c>
      <c r="D460" s="93">
        <v>2008</v>
      </c>
      <c r="E460" s="335" t="s">
        <v>324</v>
      </c>
      <c r="F460" s="341">
        <v>4</v>
      </c>
      <c r="G460" s="341">
        <v>2</v>
      </c>
      <c r="H460" s="51">
        <v>1683.5</v>
      </c>
      <c r="I460" s="51">
        <v>1608.9</v>
      </c>
      <c r="J460" s="51">
        <f>I460</f>
        <v>1608.9</v>
      </c>
      <c r="K460" s="94">
        <v>144</v>
      </c>
      <c r="L460" s="51">
        <f>'Приложение 2'!C461</f>
        <v>2329378</v>
      </c>
      <c r="M460" s="51">
        <v>0</v>
      </c>
      <c r="N460" s="51">
        <v>1777790.43</v>
      </c>
      <c r="O460" s="51">
        <v>0</v>
      </c>
      <c r="P460" s="51">
        <v>551587.56999999995</v>
      </c>
      <c r="Q460" s="51">
        <v>0</v>
      </c>
      <c r="R460" s="51">
        <f t="shared" si="82"/>
        <v>1447.8078190067747</v>
      </c>
      <c r="S460" s="51">
        <v>1978.3600000000001</v>
      </c>
      <c r="T460" s="336">
        <v>43830</v>
      </c>
    </row>
    <row r="461" spans="1:20" s="4" customFormat="1" x14ac:dyDescent="0.25">
      <c r="A461" s="371" t="s">
        <v>1247</v>
      </c>
      <c r="B461" s="50" t="s">
        <v>1262</v>
      </c>
      <c r="C461" s="93">
        <v>1987</v>
      </c>
      <c r="D461" s="93">
        <v>1987</v>
      </c>
      <c r="E461" s="335" t="s">
        <v>314</v>
      </c>
      <c r="F461" s="341">
        <v>2</v>
      </c>
      <c r="G461" s="341">
        <v>2</v>
      </c>
      <c r="H461" s="51">
        <v>651.6</v>
      </c>
      <c r="I461" s="51">
        <v>365.7</v>
      </c>
      <c r="J461" s="51">
        <f>I461</f>
        <v>365.7</v>
      </c>
      <c r="K461" s="94">
        <v>36</v>
      </c>
      <c r="L461" s="51">
        <f>'Приложение 2'!C462</f>
        <v>3014868.7</v>
      </c>
      <c r="M461" s="51">
        <v>0</v>
      </c>
      <c r="N461" s="51">
        <v>1608212.9300000002</v>
      </c>
      <c r="O461" s="51">
        <v>0</v>
      </c>
      <c r="P461" s="51">
        <v>1406655.77</v>
      </c>
      <c r="Q461" s="51">
        <v>0</v>
      </c>
      <c r="R461" s="51">
        <f t="shared" si="82"/>
        <v>8244.1036368608166</v>
      </c>
      <c r="S461" s="51">
        <v>4845.53</v>
      </c>
      <c r="T461" s="336">
        <v>43830</v>
      </c>
    </row>
    <row r="462" spans="1:20" s="4" customFormat="1" x14ac:dyDescent="0.25">
      <c r="A462" s="371" t="s">
        <v>1248</v>
      </c>
      <c r="B462" s="50" t="s">
        <v>687</v>
      </c>
      <c r="C462" s="93">
        <v>1975</v>
      </c>
      <c r="D462" s="93">
        <v>2010</v>
      </c>
      <c r="E462" s="335" t="s">
        <v>324</v>
      </c>
      <c r="F462" s="93">
        <v>4</v>
      </c>
      <c r="G462" s="93">
        <v>9</v>
      </c>
      <c r="H462" s="51">
        <v>7355.2</v>
      </c>
      <c r="I462" s="51">
        <v>6731.3</v>
      </c>
      <c r="J462" s="51">
        <v>6731.3</v>
      </c>
      <c r="K462" s="94">
        <v>327</v>
      </c>
      <c r="L462" s="51">
        <f>'Приложение 2'!C463</f>
        <v>2554292</v>
      </c>
      <c r="M462" s="51">
        <v>0</v>
      </c>
      <c r="N462" s="51">
        <v>1277146</v>
      </c>
      <c r="O462" s="51">
        <v>0</v>
      </c>
      <c r="P462" s="51">
        <v>1277146</v>
      </c>
      <c r="Q462" s="51">
        <v>0</v>
      </c>
      <c r="R462" s="51">
        <f t="shared" si="82"/>
        <v>379.46488791169611</v>
      </c>
      <c r="S462" s="51">
        <v>491.23</v>
      </c>
      <c r="T462" s="336">
        <v>43465</v>
      </c>
    </row>
    <row r="463" spans="1:20" s="4" customFormat="1" x14ac:dyDescent="0.25">
      <c r="A463" s="371" t="s">
        <v>1249</v>
      </c>
      <c r="B463" s="50" t="s">
        <v>1263</v>
      </c>
      <c r="C463" s="93">
        <v>1976</v>
      </c>
      <c r="D463" s="93">
        <v>1976</v>
      </c>
      <c r="E463" s="335" t="s">
        <v>314</v>
      </c>
      <c r="F463" s="93">
        <v>4</v>
      </c>
      <c r="G463" s="93">
        <v>9</v>
      </c>
      <c r="H463" s="51">
        <v>7650</v>
      </c>
      <c r="I463" s="51">
        <v>6611.6</v>
      </c>
      <c r="J463" s="51">
        <v>6611.6</v>
      </c>
      <c r="K463" s="94">
        <v>420</v>
      </c>
      <c r="L463" s="51">
        <f>'Приложение 2'!C464</f>
        <v>121176</v>
      </c>
      <c r="M463" s="51">
        <v>0</v>
      </c>
      <c r="N463" s="51">
        <v>63360.56</v>
      </c>
      <c r="O463" s="51">
        <v>0</v>
      </c>
      <c r="P463" s="51">
        <v>57815.44</v>
      </c>
      <c r="Q463" s="51">
        <v>0</v>
      </c>
      <c r="R463" s="51">
        <f t="shared" si="82"/>
        <v>18.327787524956136</v>
      </c>
      <c r="S463" s="51">
        <v>491.23</v>
      </c>
      <c r="T463" s="336">
        <v>43465</v>
      </c>
    </row>
    <row r="464" spans="1:20" s="4" customFormat="1" x14ac:dyDescent="0.25">
      <c r="A464" s="371" t="s">
        <v>1250</v>
      </c>
      <c r="B464" s="50" t="s">
        <v>688</v>
      </c>
      <c r="C464" s="341">
        <v>1977</v>
      </c>
      <c r="D464" s="341">
        <v>2015</v>
      </c>
      <c r="E464" s="335" t="s">
        <v>324</v>
      </c>
      <c r="F464" s="341">
        <v>4</v>
      </c>
      <c r="G464" s="341">
        <v>4</v>
      </c>
      <c r="H464" s="209">
        <v>3458.6</v>
      </c>
      <c r="I464" s="209">
        <v>3138.7</v>
      </c>
      <c r="J464" s="209">
        <v>3138.7</v>
      </c>
      <c r="K464" s="94">
        <v>192</v>
      </c>
      <c r="L464" s="51">
        <f>'Приложение 2'!C465</f>
        <v>351224</v>
      </c>
      <c r="M464" s="51">
        <v>0</v>
      </c>
      <c r="N464" s="51">
        <v>301195.62</v>
      </c>
      <c r="O464" s="51">
        <v>0</v>
      </c>
      <c r="P464" s="51">
        <v>50028.38</v>
      </c>
      <c r="Q464" s="51">
        <v>0</v>
      </c>
      <c r="R464" s="51">
        <f t="shared" si="82"/>
        <v>111.90110555325454</v>
      </c>
      <c r="S464" s="51">
        <v>637.58999999999992</v>
      </c>
      <c r="T464" s="336">
        <v>43465</v>
      </c>
    </row>
    <row r="465" spans="1:22" s="4" customFormat="1" x14ac:dyDescent="0.25">
      <c r="A465" s="371" t="s">
        <v>1251</v>
      </c>
      <c r="B465" s="50" t="s">
        <v>689</v>
      </c>
      <c r="C465" s="341">
        <v>1969</v>
      </c>
      <c r="D465" s="341">
        <v>2015</v>
      </c>
      <c r="E465" s="335" t="s">
        <v>314</v>
      </c>
      <c r="F465" s="341">
        <v>4</v>
      </c>
      <c r="G465" s="341">
        <v>4</v>
      </c>
      <c r="H465" s="209">
        <v>3459.7</v>
      </c>
      <c r="I465" s="209">
        <v>3160.6</v>
      </c>
      <c r="J465" s="209">
        <v>3160.6</v>
      </c>
      <c r="K465" s="94">
        <v>192</v>
      </c>
      <c r="L465" s="51">
        <f>'Приложение 2'!C466</f>
        <v>375142</v>
      </c>
      <c r="M465" s="51">
        <v>0</v>
      </c>
      <c r="N465" s="51">
        <v>325110.75</v>
      </c>
      <c r="O465" s="51">
        <v>0</v>
      </c>
      <c r="P465" s="51">
        <v>50031.25</v>
      </c>
      <c r="Q465" s="51">
        <v>0</v>
      </c>
      <c r="R465" s="51">
        <f t="shared" si="82"/>
        <v>118.69328608492059</v>
      </c>
      <c r="S465" s="51">
        <v>522.57000000000005</v>
      </c>
      <c r="T465" s="336">
        <v>43465</v>
      </c>
    </row>
    <row r="466" spans="1:22" s="4" customFormat="1" x14ac:dyDescent="0.25">
      <c r="A466" s="371" t="s">
        <v>1252</v>
      </c>
      <c r="B466" s="50" t="s">
        <v>690</v>
      </c>
      <c r="C466" s="341">
        <v>1974</v>
      </c>
      <c r="D466" s="341">
        <v>2015</v>
      </c>
      <c r="E466" s="335" t="s">
        <v>324</v>
      </c>
      <c r="F466" s="341">
        <v>4</v>
      </c>
      <c r="G466" s="341">
        <v>4</v>
      </c>
      <c r="H466" s="209">
        <v>3479.2</v>
      </c>
      <c r="I466" s="209">
        <v>3145.7</v>
      </c>
      <c r="J466" s="209">
        <v>3145.7</v>
      </c>
      <c r="K466" s="94">
        <v>192</v>
      </c>
      <c r="L466" s="51">
        <f>'Приложение 2'!C467</f>
        <v>2950093</v>
      </c>
      <c r="M466" s="51">
        <v>0</v>
      </c>
      <c r="N466" s="51">
        <v>2164392.56</v>
      </c>
      <c r="O466" s="51">
        <v>0</v>
      </c>
      <c r="P466" s="51">
        <v>785700.44</v>
      </c>
      <c r="Q466" s="51">
        <v>0</v>
      </c>
      <c r="R466" s="51">
        <f t="shared" si="82"/>
        <v>937.81765584766515</v>
      </c>
      <c r="S466" s="51">
        <v>3648.4700000000003</v>
      </c>
      <c r="T466" s="336">
        <v>43465</v>
      </c>
    </row>
    <row r="467" spans="1:22" s="4" customFormat="1" x14ac:dyDescent="0.25">
      <c r="A467" s="371" t="s">
        <v>1253</v>
      </c>
      <c r="B467" s="50" t="s">
        <v>674</v>
      </c>
      <c r="C467" s="93">
        <v>1973</v>
      </c>
      <c r="D467" s="93">
        <v>2004</v>
      </c>
      <c r="E467" s="335" t="s">
        <v>324</v>
      </c>
      <c r="F467" s="341">
        <v>4</v>
      </c>
      <c r="G467" s="341">
        <v>4</v>
      </c>
      <c r="H467" s="51">
        <v>3490.7</v>
      </c>
      <c r="I467" s="51">
        <v>3235.8</v>
      </c>
      <c r="J467" s="51">
        <v>3125.8</v>
      </c>
      <c r="K467" s="94">
        <v>189</v>
      </c>
      <c r="L467" s="51">
        <f>'Приложение 2'!C468</f>
        <v>1021611</v>
      </c>
      <c r="M467" s="51">
        <v>0</v>
      </c>
      <c r="N467" s="51">
        <v>983341.05</v>
      </c>
      <c r="O467" s="51">
        <v>0</v>
      </c>
      <c r="P467" s="51">
        <v>38269.949999999997</v>
      </c>
      <c r="Q467" s="51">
        <v>0</v>
      </c>
      <c r="R467" s="51">
        <f t="shared" si="82"/>
        <v>315.72130539588352</v>
      </c>
      <c r="S467" s="51">
        <v>996.56000000000006</v>
      </c>
      <c r="T467" s="336">
        <v>43465</v>
      </c>
    </row>
    <row r="468" spans="1:22" s="4" customFormat="1" x14ac:dyDescent="0.25">
      <c r="A468" s="371" t="s">
        <v>1254</v>
      </c>
      <c r="B468" s="229" t="s">
        <v>675</v>
      </c>
      <c r="C468" s="341">
        <v>1975</v>
      </c>
      <c r="D468" s="341">
        <v>2015</v>
      </c>
      <c r="E468" s="335" t="s">
        <v>324</v>
      </c>
      <c r="F468" s="341">
        <v>4</v>
      </c>
      <c r="G468" s="341">
        <v>4</v>
      </c>
      <c r="H468" s="209">
        <v>3482.9</v>
      </c>
      <c r="I468" s="209">
        <v>3171.6</v>
      </c>
      <c r="J468" s="209">
        <v>3171.6</v>
      </c>
      <c r="K468" s="94">
        <v>192</v>
      </c>
      <c r="L468" s="51">
        <f>'Приложение 2'!C469</f>
        <v>488506</v>
      </c>
      <c r="M468" s="51">
        <v>0</v>
      </c>
      <c r="N468" s="51">
        <v>488426</v>
      </c>
      <c r="O468" s="51">
        <v>0</v>
      </c>
      <c r="P468" s="51">
        <v>80</v>
      </c>
      <c r="Q468" s="51">
        <v>0</v>
      </c>
      <c r="R468" s="51">
        <f t="shared" si="82"/>
        <v>154.02509774246437</v>
      </c>
      <c r="S468" s="51">
        <v>395.89</v>
      </c>
      <c r="T468" s="336">
        <v>43465</v>
      </c>
    </row>
    <row r="469" spans="1:22" s="4" customFormat="1" x14ac:dyDescent="0.25">
      <c r="A469" s="371" t="s">
        <v>1255</v>
      </c>
      <c r="B469" s="50" t="s">
        <v>691</v>
      </c>
      <c r="C469" s="341">
        <v>1976</v>
      </c>
      <c r="D469" s="341">
        <v>2015</v>
      </c>
      <c r="E469" s="335" t="s">
        <v>314</v>
      </c>
      <c r="F469" s="341">
        <v>4</v>
      </c>
      <c r="G469" s="341">
        <v>4</v>
      </c>
      <c r="H469" s="209">
        <v>3543</v>
      </c>
      <c r="I469" s="209">
        <v>3198.1</v>
      </c>
      <c r="J469" s="209">
        <v>3198.1</v>
      </c>
      <c r="K469" s="94">
        <v>192</v>
      </c>
      <c r="L469" s="51">
        <f>'Приложение 2'!C470</f>
        <v>3256900</v>
      </c>
      <c r="M469" s="51">
        <v>0</v>
      </c>
      <c r="N469" s="51">
        <v>3256900</v>
      </c>
      <c r="O469" s="51">
        <v>0</v>
      </c>
      <c r="P469" s="51">
        <v>0</v>
      </c>
      <c r="Q469" s="51">
        <v>0</v>
      </c>
      <c r="R469" s="51">
        <f t="shared" si="82"/>
        <v>1018.3859166380039</v>
      </c>
      <c r="S469" s="51">
        <v>4500.07</v>
      </c>
      <c r="T469" s="336">
        <v>43465</v>
      </c>
    </row>
    <row r="470" spans="1:22" s="4" customFormat="1" x14ac:dyDescent="0.25">
      <c r="A470" s="52" t="s">
        <v>363</v>
      </c>
      <c r="B470" s="41" t="s">
        <v>356</v>
      </c>
      <c r="C470" s="97" t="s">
        <v>268</v>
      </c>
      <c r="D470" s="97" t="s">
        <v>268</v>
      </c>
      <c r="E470" s="97" t="s">
        <v>268</v>
      </c>
      <c r="F470" s="97" t="s">
        <v>268</v>
      </c>
      <c r="G470" s="97" t="s">
        <v>268</v>
      </c>
      <c r="H470" s="43">
        <f t="shared" ref="H470:Q470" si="83">SUM(H471:H475)</f>
        <v>8724.3000000000011</v>
      </c>
      <c r="I470" s="43">
        <f t="shared" si="83"/>
        <v>7882.4</v>
      </c>
      <c r="J470" s="43">
        <f t="shared" si="83"/>
        <v>7485.7000000000007</v>
      </c>
      <c r="K470" s="98">
        <f t="shared" si="83"/>
        <v>398</v>
      </c>
      <c r="L470" s="43">
        <f t="shared" si="83"/>
        <v>4042130</v>
      </c>
      <c r="M470" s="43">
        <f t="shared" si="83"/>
        <v>0</v>
      </c>
      <c r="N470" s="43">
        <f t="shared" si="83"/>
        <v>2326795.6100000003</v>
      </c>
      <c r="O470" s="43">
        <f t="shared" si="83"/>
        <v>0</v>
      </c>
      <c r="P470" s="43">
        <f t="shared" si="83"/>
        <v>1715334.3900000001</v>
      </c>
      <c r="Q470" s="43">
        <f t="shared" si="83"/>
        <v>0</v>
      </c>
      <c r="R470" s="97" t="s">
        <v>268</v>
      </c>
      <c r="S470" s="97" t="s">
        <v>268</v>
      </c>
      <c r="T470" s="97" t="s">
        <v>268</v>
      </c>
    </row>
    <row r="471" spans="1:22" s="4" customFormat="1" x14ac:dyDescent="0.25">
      <c r="A471" s="206" t="s">
        <v>364</v>
      </c>
      <c r="B471" s="207" t="s">
        <v>357</v>
      </c>
      <c r="C471" s="337">
        <v>1984</v>
      </c>
      <c r="D471" s="337">
        <v>2013</v>
      </c>
      <c r="E471" s="338" t="s">
        <v>324</v>
      </c>
      <c r="F471" s="337">
        <v>4</v>
      </c>
      <c r="G471" s="337">
        <v>4</v>
      </c>
      <c r="H471" s="56">
        <v>3082.4</v>
      </c>
      <c r="I471" s="56">
        <v>2770</v>
      </c>
      <c r="J471" s="56">
        <v>2770</v>
      </c>
      <c r="K471" s="337">
        <v>168</v>
      </c>
      <c r="L471" s="51">
        <f>'Приложение 2'!C472</f>
        <v>2790492</v>
      </c>
      <c r="M471" s="56">
        <v>0</v>
      </c>
      <c r="N471" s="56">
        <v>1611427.1800000002</v>
      </c>
      <c r="O471" s="56">
        <v>0</v>
      </c>
      <c r="P471" s="56">
        <v>1179064.82</v>
      </c>
      <c r="Q471" s="56">
        <v>0</v>
      </c>
      <c r="R471" s="51">
        <f>L471/I471</f>
        <v>1007.3978339350181</v>
      </c>
      <c r="S471" s="56">
        <f>R471</f>
        <v>1007.3978339350181</v>
      </c>
      <c r="T471" s="340">
        <v>43465</v>
      </c>
    </row>
    <row r="472" spans="1:22" s="4" customFormat="1" x14ac:dyDescent="0.25">
      <c r="A472" s="206" t="s">
        <v>365</v>
      </c>
      <c r="B472" s="29" t="s">
        <v>358</v>
      </c>
      <c r="C472" s="337">
        <v>1973</v>
      </c>
      <c r="D472" s="337">
        <v>2013</v>
      </c>
      <c r="E472" s="338" t="s">
        <v>314</v>
      </c>
      <c r="F472" s="337">
        <v>3</v>
      </c>
      <c r="G472" s="337">
        <v>2</v>
      </c>
      <c r="H472" s="56">
        <v>1191</v>
      </c>
      <c r="I472" s="56">
        <v>1083.5999999999999</v>
      </c>
      <c r="J472" s="56">
        <v>686.9</v>
      </c>
      <c r="K472" s="337">
        <v>33</v>
      </c>
      <c r="L472" s="51">
        <f>'Приложение 2'!C473</f>
        <v>232379</v>
      </c>
      <c r="M472" s="51">
        <v>0</v>
      </c>
      <c r="N472" s="56">
        <v>139427.4</v>
      </c>
      <c r="O472" s="51">
        <v>0</v>
      </c>
      <c r="P472" s="56">
        <v>92951.6</v>
      </c>
      <c r="Q472" s="56">
        <v>0</v>
      </c>
      <c r="R472" s="51">
        <f>L472/I472</f>
        <v>214.45090439276487</v>
      </c>
      <c r="S472" s="56">
        <f>R472</f>
        <v>214.45090439276487</v>
      </c>
      <c r="T472" s="336">
        <v>43465</v>
      </c>
    </row>
    <row r="473" spans="1:22" s="4" customFormat="1" x14ac:dyDescent="0.25">
      <c r="A473" s="206" t="s">
        <v>366</v>
      </c>
      <c r="B473" s="29" t="s">
        <v>359</v>
      </c>
      <c r="C473" s="337">
        <v>1976</v>
      </c>
      <c r="D473" s="337">
        <v>2013</v>
      </c>
      <c r="E473" s="338" t="s">
        <v>314</v>
      </c>
      <c r="F473" s="337">
        <v>2</v>
      </c>
      <c r="G473" s="337">
        <v>2</v>
      </c>
      <c r="H473" s="56">
        <v>811.1</v>
      </c>
      <c r="I473" s="56">
        <v>733.2</v>
      </c>
      <c r="J473" s="56">
        <v>733.2</v>
      </c>
      <c r="K473" s="337">
        <v>36</v>
      </c>
      <c r="L473" s="51">
        <f>'Приложение 2'!C474</f>
        <v>232596</v>
      </c>
      <c r="M473" s="51">
        <v>0</v>
      </c>
      <c r="N473" s="56">
        <v>121666.26</v>
      </c>
      <c r="O473" s="51">
        <v>0</v>
      </c>
      <c r="P473" s="56">
        <v>110929.74</v>
      </c>
      <c r="Q473" s="56">
        <v>0</v>
      </c>
      <c r="R473" s="51">
        <f>L473/I473</f>
        <v>317.23404255319144</v>
      </c>
      <c r="S473" s="56">
        <f>R473</f>
        <v>317.23404255319144</v>
      </c>
      <c r="T473" s="336">
        <v>43465</v>
      </c>
    </row>
    <row r="474" spans="1:22" s="4" customFormat="1" x14ac:dyDescent="0.25">
      <c r="A474" s="206" t="s">
        <v>367</v>
      </c>
      <c r="B474" s="207" t="s">
        <v>361</v>
      </c>
      <c r="C474" s="337">
        <v>1974</v>
      </c>
      <c r="D474" s="337">
        <v>2013</v>
      </c>
      <c r="E474" s="338" t="s">
        <v>314</v>
      </c>
      <c r="F474" s="337">
        <v>3</v>
      </c>
      <c r="G474" s="337">
        <v>3</v>
      </c>
      <c r="H474" s="56">
        <v>1838.6</v>
      </c>
      <c r="I474" s="56">
        <v>1660.7</v>
      </c>
      <c r="J474" s="56">
        <v>1660.7</v>
      </c>
      <c r="K474" s="337">
        <v>81</v>
      </c>
      <c r="L474" s="51">
        <f>'Приложение 2'!C475</f>
        <v>351592</v>
      </c>
      <c r="M474" s="51">
        <v>0</v>
      </c>
      <c r="N474" s="56">
        <v>203034.05</v>
      </c>
      <c r="O474" s="51">
        <v>0</v>
      </c>
      <c r="P474" s="56">
        <v>148557.95000000001</v>
      </c>
      <c r="Q474" s="56">
        <v>0</v>
      </c>
      <c r="R474" s="51">
        <f>L474/I474</f>
        <v>211.71313301619799</v>
      </c>
      <c r="S474" s="56">
        <f>R474</f>
        <v>211.71313301619799</v>
      </c>
      <c r="T474" s="336">
        <v>43465</v>
      </c>
    </row>
    <row r="475" spans="1:22" s="4" customFormat="1" x14ac:dyDescent="0.25">
      <c r="A475" s="206" t="s">
        <v>368</v>
      </c>
      <c r="B475" s="207" t="s">
        <v>362</v>
      </c>
      <c r="C475" s="337">
        <v>1972</v>
      </c>
      <c r="D475" s="337">
        <v>2012</v>
      </c>
      <c r="E475" s="338" t="s">
        <v>314</v>
      </c>
      <c r="F475" s="337">
        <v>3</v>
      </c>
      <c r="G475" s="337">
        <v>3</v>
      </c>
      <c r="H475" s="56">
        <v>1801.2</v>
      </c>
      <c r="I475" s="56">
        <v>1634.9</v>
      </c>
      <c r="J475" s="56">
        <v>1634.9</v>
      </c>
      <c r="K475" s="337">
        <v>80</v>
      </c>
      <c r="L475" s="51">
        <f>'Приложение 2'!C476</f>
        <v>435071</v>
      </c>
      <c r="M475" s="51">
        <v>0</v>
      </c>
      <c r="N475" s="56">
        <v>251240.72</v>
      </c>
      <c r="O475" s="51">
        <v>0</v>
      </c>
      <c r="P475" s="56">
        <v>183830.28</v>
      </c>
      <c r="Q475" s="56">
        <v>0</v>
      </c>
      <c r="R475" s="51">
        <f>L475/I475</f>
        <v>266.11474707933206</v>
      </c>
      <c r="S475" s="56">
        <f>R475</f>
        <v>266.11474707933206</v>
      </c>
      <c r="T475" s="336">
        <v>43465</v>
      </c>
    </row>
    <row r="476" spans="1:22" s="4" customFormat="1" x14ac:dyDescent="0.25">
      <c r="A476" s="52" t="s">
        <v>376</v>
      </c>
      <c r="B476" s="41" t="s">
        <v>373</v>
      </c>
      <c r="C476" s="97" t="s">
        <v>268</v>
      </c>
      <c r="D476" s="97" t="s">
        <v>268</v>
      </c>
      <c r="E476" s="97" t="s">
        <v>268</v>
      </c>
      <c r="F476" s="97" t="s">
        <v>268</v>
      </c>
      <c r="G476" s="97" t="s">
        <v>268</v>
      </c>
      <c r="H476" s="43">
        <f>SUM(H477:H479)</f>
        <v>10960.1</v>
      </c>
      <c r="I476" s="43">
        <f t="shared" ref="I476:Q476" si="84">SUM(I477:I479)</f>
        <v>8095.1</v>
      </c>
      <c r="J476" s="43">
        <f t="shared" si="84"/>
        <v>7689.2</v>
      </c>
      <c r="K476" s="98">
        <f t="shared" si="84"/>
        <v>391</v>
      </c>
      <c r="L476" s="43">
        <f t="shared" si="84"/>
        <v>10113504.370000001</v>
      </c>
      <c r="M476" s="43">
        <f t="shared" si="84"/>
        <v>0</v>
      </c>
      <c r="N476" s="43">
        <f t="shared" si="84"/>
        <v>6509027.919999999</v>
      </c>
      <c r="O476" s="43">
        <f t="shared" si="84"/>
        <v>0</v>
      </c>
      <c r="P476" s="43">
        <f t="shared" si="84"/>
        <v>3604476.45</v>
      </c>
      <c r="Q476" s="43">
        <f t="shared" si="84"/>
        <v>0</v>
      </c>
      <c r="R476" s="43" t="s">
        <v>268</v>
      </c>
      <c r="S476" s="43" t="s">
        <v>268</v>
      </c>
      <c r="T476" s="97" t="s">
        <v>268</v>
      </c>
    </row>
    <row r="477" spans="1:22" s="4" customFormat="1" x14ac:dyDescent="0.25">
      <c r="A477" s="206" t="s">
        <v>377</v>
      </c>
      <c r="B477" s="47" t="s">
        <v>379</v>
      </c>
      <c r="C477" s="93">
        <v>1986</v>
      </c>
      <c r="D477" s="93">
        <v>1986</v>
      </c>
      <c r="E477" s="335" t="s">
        <v>314</v>
      </c>
      <c r="F477" s="93">
        <v>4</v>
      </c>
      <c r="G477" s="93">
        <v>9</v>
      </c>
      <c r="H477" s="51">
        <v>7989.7</v>
      </c>
      <c r="I477" s="51">
        <v>5370.1</v>
      </c>
      <c r="J477" s="51">
        <v>5026.5</v>
      </c>
      <c r="K477" s="94">
        <v>244</v>
      </c>
      <c r="L477" s="51">
        <f>'Приложение 2'!C478</f>
        <v>8003090</v>
      </c>
      <c r="M477" s="51">
        <v>0</v>
      </c>
      <c r="N477" s="51">
        <v>5147052.5599999996</v>
      </c>
      <c r="O477" s="51">
        <v>0</v>
      </c>
      <c r="P477" s="51">
        <v>2856037.44</v>
      </c>
      <c r="Q477" s="51">
        <v>0</v>
      </c>
      <c r="R477" s="51">
        <f>L477/I477</f>
        <v>1490.3055809016591</v>
      </c>
      <c r="S477" s="51">
        <v>1740.21</v>
      </c>
      <c r="T477" s="336">
        <v>43465</v>
      </c>
    </row>
    <row r="478" spans="1:22" s="4" customFormat="1" x14ac:dyDescent="0.25">
      <c r="A478" s="206" t="s">
        <v>378</v>
      </c>
      <c r="B478" s="50" t="s">
        <v>721</v>
      </c>
      <c r="C478" s="95">
        <v>1976</v>
      </c>
      <c r="D478" s="95">
        <v>2007</v>
      </c>
      <c r="E478" s="95" t="s">
        <v>314</v>
      </c>
      <c r="F478" s="95">
        <v>3</v>
      </c>
      <c r="G478" s="95">
        <v>2</v>
      </c>
      <c r="H478" s="51">
        <v>1219</v>
      </c>
      <c r="I478" s="51">
        <v>1115.7</v>
      </c>
      <c r="J478" s="51">
        <v>1115.7</v>
      </c>
      <c r="K478" s="94">
        <v>54</v>
      </c>
      <c r="L478" s="51">
        <f>'Приложение 2'!C479</f>
        <v>1639145.07</v>
      </c>
      <c r="M478" s="51">
        <v>0</v>
      </c>
      <c r="N478" s="51">
        <v>1054188.55</v>
      </c>
      <c r="O478" s="51">
        <v>0</v>
      </c>
      <c r="P478" s="51">
        <v>584956.52</v>
      </c>
      <c r="Q478" s="51">
        <v>0</v>
      </c>
      <c r="R478" s="51">
        <f>L478/I478</f>
        <v>1469.1629201398225</v>
      </c>
      <c r="S478" s="51">
        <v>2263.77</v>
      </c>
      <c r="T478" s="336">
        <v>43465</v>
      </c>
    </row>
    <row r="479" spans="1:22" s="4" customFormat="1" x14ac:dyDescent="0.25">
      <c r="A479" s="206" t="s">
        <v>709</v>
      </c>
      <c r="B479" s="47" t="s">
        <v>722</v>
      </c>
      <c r="C479" s="93">
        <v>1973</v>
      </c>
      <c r="D479" s="93">
        <v>2007</v>
      </c>
      <c r="E479" s="335" t="s">
        <v>314</v>
      </c>
      <c r="F479" s="93">
        <v>4</v>
      </c>
      <c r="G479" s="93">
        <v>2</v>
      </c>
      <c r="H479" s="51">
        <v>1751.4</v>
      </c>
      <c r="I479" s="51">
        <v>1609.3</v>
      </c>
      <c r="J479" s="51">
        <v>1547</v>
      </c>
      <c r="K479" s="94">
        <v>93</v>
      </c>
      <c r="L479" s="51">
        <f>'Приложение 2'!C480</f>
        <v>471269.3</v>
      </c>
      <c r="M479" s="51">
        <v>0</v>
      </c>
      <c r="N479" s="51">
        <v>307786.81</v>
      </c>
      <c r="O479" s="51">
        <v>0</v>
      </c>
      <c r="P479" s="51">
        <v>163482.49</v>
      </c>
      <c r="Q479" s="51">
        <v>0</v>
      </c>
      <c r="R479" s="51">
        <f>L479/I479</f>
        <v>292.84117318088607</v>
      </c>
      <c r="S479" s="51">
        <v>297.38</v>
      </c>
      <c r="T479" s="336">
        <v>43465</v>
      </c>
    </row>
    <row r="480" spans="1:22" s="214" customFormat="1" x14ac:dyDescent="0.25">
      <c r="A480" s="52" t="s">
        <v>384</v>
      </c>
      <c r="B480" s="41" t="s">
        <v>635</v>
      </c>
      <c r="C480" s="97" t="s">
        <v>268</v>
      </c>
      <c r="D480" s="97" t="s">
        <v>268</v>
      </c>
      <c r="E480" s="97" t="s">
        <v>268</v>
      </c>
      <c r="F480" s="218" t="s">
        <v>268</v>
      </c>
      <c r="G480" s="97" t="s">
        <v>268</v>
      </c>
      <c r="H480" s="43">
        <f>SUM(H481:H482)</f>
        <v>2456.2399999999998</v>
      </c>
      <c r="I480" s="43">
        <f t="shared" ref="I480:Q480" si="85">SUM(I481:I482)</f>
        <v>2256.1999999999998</v>
      </c>
      <c r="J480" s="43">
        <f t="shared" si="85"/>
        <v>2256.1999999999998</v>
      </c>
      <c r="K480" s="98">
        <f t="shared" si="85"/>
        <v>104</v>
      </c>
      <c r="L480" s="43">
        <f t="shared" si="85"/>
        <v>3513320</v>
      </c>
      <c r="M480" s="43">
        <f t="shared" si="85"/>
        <v>0</v>
      </c>
      <c r="N480" s="43">
        <f t="shared" si="85"/>
        <v>2158090.2999999998</v>
      </c>
      <c r="O480" s="43">
        <f t="shared" si="85"/>
        <v>0</v>
      </c>
      <c r="P480" s="43">
        <f t="shared" si="85"/>
        <v>1219283.7</v>
      </c>
      <c r="Q480" s="43">
        <f t="shared" si="85"/>
        <v>135946</v>
      </c>
      <c r="R480" s="43" t="s">
        <v>268</v>
      </c>
      <c r="S480" s="43" t="s">
        <v>268</v>
      </c>
      <c r="T480" s="104" t="s">
        <v>268</v>
      </c>
      <c r="U480" s="213"/>
      <c r="V480" s="213"/>
    </row>
    <row r="481" spans="1:22" s="214" customFormat="1" x14ac:dyDescent="0.25">
      <c r="A481" s="58" t="s">
        <v>385</v>
      </c>
      <c r="B481" s="216" t="s">
        <v>637</v>
      </c>
      <c r="C481" s="346">
        <v>1971</v>
      </c>
      <c r="D481" s="346">
        <v>2010</v>
      </c>
      <c r="E481" s="346" t="s">
        <v>314</v>
      </c>
      <c r="F481" s="94">
        <v>2</v>
      </c>
      <c r="G481" s="94">
        <v>2</v>
      </c>
      <c r="H481" s="51">
        <v>690.04</v>
      </c>
      <c r="I481" s="51">
        <v>634</v>
      </c>
      <c r="J481" s="51">
        <v>634</v>
      </c>
      <c r="K481" s="94">
        <v>36</v>
      </c>
      <c r="L481" s="51">
        <f>'Приложение 2'!C482</f>
        <v>1702515</v>
      </c>
      <c r="M481" s="51">
        <v>0</v>
      </c>
      <c r="N481" s="51">
        <v>809534.77999999991</v>
      </c>
      <c r="O481" s="51">
        <v>0</v>
      </c>
      <c r="P481" s="51">
        <v>757034.22</v>
      </c>
      <c r="Q481" s="344">
        <v>135946</v>
      </c>
      <c r="R481" s="51">
        <f>L481/I481</f>
        <v>2685.3548895899053</v>
      </c>
      <c r="S481" s="51">
        <v>3646.06</v>
      </c>
      <c r="T481" s="347">
        <v>43465</v>
      </c>
      <c r="U481" s="213"/>
      <c r="V481" s="213"/>
    </row>
    <row r="482" spans="1:22" s="215" customFormat="1" x14ac:dyDescent="0.25">
      <c r="A482" s="58" t="s">
        <v>386</v>
      </c>
      <c r="B482" s="217" t="s">
        <v>1175</v>
      </c>
      <c r="C482" s="341">
        <v>1985</v>
      </c>
      <c r="D482" s="341">
        <v>2010</v>
      </c>
      <c r="E482" s="341" t="s">
        <v>314</v>
      </c>
      <c r="F482" s="94">
        <v>4</v>
      </c>
      <c r="G482" s="94">
        <v>2</v>
      </c>
      <c r="H482" s="51">
        <v>1766.2</v>
      </c>
      <c r="I482" s="51">
        <v>1622.2</v>
      </c>
      <c r="J482" s="51">
        <v>1622.2</v>
      </c>
      <c r="K482" s="94">
        <v>68</v>
      </c>
      <c r="L482" s="51">
        <f>'Приложение 2'!C483</f>
        <v>1810805</v>
      </c>
      <c r="M482" s="51">
        <v>0</v>
      </c>
      <c r="N482" s="51">
        <v>1348555.52</v>
      </c>
      <c r="O482" s="51">
        <v>0</v>
      </c>
      <c r="P482" s="51">
        <v>462249.48</v>
      </c>
      <c r="Q482" s="344">
        <v>0</v>
      </c>
      <c r="R482" s="51">
        <f>L482/I482</f>
        <v>1116.2649488349155</v>
      </c>
      <c r="S482" s="51">
        <v>2245.87</v>
      </c>
      <c r="T482" s="347">
        <v>43465</v>
      </c>
    </row>
    <row r="483" spans="1:22" s="15" customFormat="1" x14ac:dyDescent="0.25">
      <c r="A483" s="52" t="s">
        <v>393</v>
      </c>
      <c r="B483" s="41" t="s">
        <v>723</v>
      </c>
      <c r="C483" s="97" t="s">
        <v>268</v>
      </c>
      <c r="D483" s="97" t="s">
        <v>268</v>
      </c>
      <c r="E483" s="97" t="s">
        <v>268</v>
      </c>
      <c r="F483" s="97" t="s">
        <v>268</v>
      </c>
      <c r="G483" s="97" t="s">
        <v>268</v>
      </c>
      <c r="H483" s="43">
        <f>H484</f>
        <v>4821</v>
      </c>
      <c r="I483" s="43">
        <f t="shared" ref="I483:Q483" si="86">I484</f>
        <v>4361.6000000000004</v>
      </c>
      <c r="J483" s="43">
        <f t="shared" si="86"/>
        <v>4361.6000000000004</v>
      </c>
      <c r="K483" s="98">
        <f t="shared" si="86"/>
        <v>202</v>
      </c>
      <c r="L483" s="43">
        <f t="shared" si="86"/>
        <v>7273963</v>
      </c>
      <c r="M483" s="43">
        <f t="shared" si="86"/>
        <v>0</v>
      </c>
      <c r="N483" s="43">
        <f t="shared" si="86"/>
        <v>5622934.4900000002</v>
      </c>
      <c r="O483" s="43">
        <f t="shared" si="86"/>
        <v>0</v>
      </c>
      <c r="P483" s="43">
        <f t="shared" si="86"/>
        <v>1651028.51</v>
      </c>
      <c r="Q483" s="43">
        <f t="shared" si="86"/>
        <v>0</v>
      </c>
      <c r="R483" s="43" t="s">
        <v>268</v>
      </c>
      <c r="S483" s="43" t="s">
        <v>268</v>
      </c>
      <c r="T483" s="97" t="s">
        <v>268</v>
      </c>
      <c r="U483" s="10"/>
      <c r="V483" s="10"/>
    </row>
    <row r="484" spans="1:22" s="15" customFormat="1" x14ac:dyDescent="0.25">
      <c r="A484" s="58" t="s">
        <v>394</v>
      </c>
      <c r="B484" s="47" t="s">
        <v>724</v>
      </c>
      <c r="C484" s="93">
        <v>1982</v>
      </c>
      <c r="D484" s="93">
        <f>C484</f>
        <v>1982</v>
      </c>
      <c r="E484" s="335" t="s">
        <v>323</v>
      </c>
      <c r="F484" s="93">
        <v>5</v>
      </c>
      <c r="G484" s="93">
        <v>6</v>
      </c>
      <c r="H484" s="51">
        <v>4821</v>
      </c>
      <c r="I484" s="51">
        <v>4361.6000000000004</v>
      </c>
      <c r="J484" s="51">
        <v>4361.6000000000004</v>
      </c>
      <c r="K484" s="94">
        <v>202</v>
      </c>
      <c r="L484" s="51">
        <f>'Приложение 2'!C485</f>
        <v>7273963</v>
      </c>
      <c r="M484" s="51">
        <v>0</v>
      </c>
      <c r="N484" s="51">
        <v>5622934.4900000002</v>
      </c>
      <c r="O484" s="51">
        <v>0</v>
      </c>
      <c r="P484" s="51">
        <v>1651028.51</v>
      </c>
      <c r="Q484" s="51">
        <v>0</v>
      </c>
      <c r="R484" s="51">
        <f>L484/I484</f>
        <v>1667.7281272927364</v>
      </c>
      <c r="S484" s="51">
        <f>R484</f>
        <v>1667.7281272927364</v>
      </c>
      <c r="T484" s="336">
        <v>43465</v>
      </c>
      <c r="U484" s="10"/>
      <c r="V484" s="10"/>
    </row>
    <row r="485" spans="1:22" s="4" customFormat="1" x14ac:dyDescent="0.25">
      <c r="A485" s="52" t="s">
        <v>636</v>
      </c>
      <c r="B485" s="41" t="s">
        <v>381</v>
      </c>
      <c r="C485" s="97" t="s">
        <v>268</v>
      </c>
      <c r="D485" s="97" t="s">
        <v>268</v>
      </c>
      <c r="E485" s="97" t="s">
        <v>268</v>
      </c>
      <c r="F485" s="97" t="s">
        <v>268</v>
      </c>
      <c r="G485" s="218" t="s">
        <v>268</v>
      </c>
      <c r="H485" s="43">
        <f>SUM(H486:H489)</f>
        <v>10670.699999999999</v>
      </c>
      <c r="I485" s="43">
        <f t="shared" ref="I485:Q485" si="87">SUM(I486:I489)</f>
        <v>10670.699999999999</v>
      </c>
      <c r="J485" s="43">
        <f t="shared" si="87"/>
        <v>10670.699999999999</v>
      </c>
      <c r="K485" s="98">
        <f t="shared" si="87"/>
        <v>621</v>
      </c>
      <c r="L485" s="43">
        <f t="shared" si="87"/>
        <v>10000631.719999999</v>
      </c>
      <c r="M485" s="43">
        <f t="shared" si="87"/>
        <v>0</v>
      </c>
      <c r="N485" s="43">
        <f t="shared" si="87"/>
        <v>5823671.9900000012</v>
      </c>
      <c r="O485" s="43">
        <f t="shared" si="87"/>
        <v>0</v>
      </c>
      <c r="P485" s="43">
        <f t="shared" si="87"/>
        <v>4176959.73</v>
      </c>
      <c r="Q485" s="43">
        <f t="shared" si="87"/>
        <v>0</v>
      </c>
      <c r="R485" s="43" t="s">
        <v>268</v>
      </c>
      <c r="S485" s="43" t="s">
        <v>268</v>
      </c>
      <c r="T485" s="105" t="s">
        <v>268</v>
      </c>
    </row>
    <row r="486" spans="1:22" s="4" customFormat="1" x14ac:dyDescent="0.25">
      <c r="A486" s="58" t="s">
        <v>638</v>
      </c>
      <c r="B486" s="372" t="s">
        <v>382</v>
      </c>
      <c r="C486" s="93">
        <v>1983</v>
      </c>
      <c r="D486" s="93">
        <v>2013</v>
      </c>
      <c r="E486" s="335" t="s">
        <v>323</v>
      </c>
      <c r="F486" s="93">
        <v>5</v>
      </c>
      <c r="G486" s="94">
        <v>6</v>
      </c>
      <c r="H486" s="51">
        <v>4175.7</v>
      </c>
      <c r="I486" s="51">
        <v>4175.7</v>
      </c>
      <c r="J486" s="51">
        <v>4175.7</v>
      </c>
      <c r="K486" s="94">
        <v>237</v>
      </c>
      <c r="L486" s="51">
        <f>'Приложение 2'!C487</f>
        <v>4352537.03</v>
      </c>
      <c r="M486" s="51">
        <v>0</v>
      </c>
      <c r="N486" s="51">
        <v>2611522.2200000002</v>
      </c>
      <c r="O486" s="51">
        <v>0</v>
      </c>
      <c r="P486" s="51">
        <v>1741014.81</v>
      </c>
      <c r="Q486" s="51">
        <v>0</v>
      </c>
      <c r="R486" s="51">
        <f>L486/I486</f>
        <v>1042.3490744066864</v>
      </c>
      <c r="S486" s="51">
        <f>R486</f>
        <v>1042.3490744066864</v>
      </c>
      <c r="T486" s="336">
        <v>43465</v>
      </c>
    </row>
    <row r="487" spans="1:22" s="4" customFormat="1" x14ac:dyDescent="0.25">
      <c r="A487" s="58" t="s">
        <v>639</v>
      </c>
      <c r="B487" s="47" t="s">
        <v>387</v>
      </c>
      <c r="C487" s="93">
        <v>1987</v>
      </c>
      <c r="D487" s="93">
        <v>2013</v>
      </c>
      <c r="E487" s="335" t="s">
        <v>323</v>
      </c>
      <c r="F487" s="93">
        <v>5</v>
      </c>
      <c r="G487" s="93">
        <v>6</v>
      </c>
      <c r="H487" s="51">
        <v>4264.8999999999996</v>
      </c>
      <c r="I487" s="51">
        <v>4264.8999999999996</v>
      </c>
      <c r="J487" s="51">
        <v>4264.8999999999996</v>
      </c>
      <c r="K487" s="94">
        <v>265</v>
      </c>
      <c r="L487" s="51">
        <f>'Приложение 2'!C488</f>
        <v>3721197.37</v>
      </c>
      <c r="M487" s="51">
        <v>0</v>
      </c>
      <c r="N487" s="51">
        <v>2089919.33</v>
      </c>
      <c r="O487" s="51">
        <v>0</v>
      </c>
      <c r="P487" s="51">
        <v>1631278.04</v>
      </c>
      <c r="Q487" s="51">
        <v>0</v>
      </c>
      <c r="R487" s="51">
        <f>L487/I487</f>
        <v>872.51691012684955</v>
      </c>
      <c r="S487" s="51">
        <f>R487</f>
        <v>872.51691012684955</v>
      </c>
      <c r="T487" s="336">
        <v>43465</v>
      </c>
    </row>
    <row r="488" spans="1:22" s="4" customFormat="1" x14ac:dyDescent="0.25">
      <c r="A488" s="58" t="s">
        <v>734</v>
      </c>
      <c r="B488" s="50" t="s">
        <v>177</v>
      </c>
      <c r="C488" s="93">
        <v>1972</v>
      </c>
      <c r="D488" s="93">
        <v>2013</v>
      </c>
      <c r="E488" s="335" t="s">
        <v>324</v>
      </c>
      <c r="F488" s="93">
        <v>5</v>
      </c>
      <c r="G488" s="94">
        <v>2</v>
      </c>
      <c r="H488" s="51">
        <v>1670.1</v>
      </c>
      <c r="I488" s="51">
        <v>1670.1</v>
      </c>
      <c r="J488" s="51">
        <v>1670.1</v>
      </c>
      <c r="K488" s="94">
        <v>95</v>
      </c>
      <c r="L488" s="51">
        <f>'Приложение 2'!C489</f>
        <v>883606.36</v>
      </c>
      <c r="M488" s="51">
        <v>0</v>
      </c>
      <c r="N488" s="51">
        <v>496255.86</v>
      </c>
      <c r="O488" s="51">
        <v>0</v>
      </c>
      <c r="P488" s="51">
        <v>387350.5</v>
      </c>
      <c r="Q488" s="51">
        <v>0</v>
      </c>
      <c r="R488" s="51">
        <f>L488/I488</f>
        <v>529.07392371714275</v>
      </c>
      <c r="S488" s="51">
        <f>R488</f>
        <v>529.07392371714275</v>
      </c>
      <c r="T488" s="336">
        <v>43465</v>
      </c>
    </row>
    <row r="489" spans="1:22" s="4" customFormat="1" x14ac:dyDescent="0.25">
      <c r="A489" s="58" t="s">
        <v>735</v>
      </c>
      <c r="B489" s="372" t="s">
        <v>383</v>
      </c>
      <c r="C489" s="93">
        <v>1980</v>
      </c>
      <c r="D489" s="93">
        <v>1980</v>
      </c>
      <c r="E489" s="335" t="s">
        <v>272</v>
      </c>
      <c r="F489" s="93">
        <v>2</v>
      </c>
      <c r="G489" s="94">
        <v>2</v>
      </c>
      <c r="H489" s="51">
        <v>560</v>
      </c>
      <c r="I489" s="51">
        <v>560</v>
      </c>
      <c r="J489" s="51">
        <v>560</v>
      </c>
      <c r="K489" s="94">
        <v>24</v>
      </c>
      <c r="L489" s="51">
        <f>'Приложение 2'!C490</f>
        <v>1043290.96</v>
      </c>
      <c r="M489" s="51">
        <v>0</v>
      </c>
      <c r="N489" s="51">
        <v>625974.57999999996</v>
      </c>
      <c r="O489" s="51">
        <v>0</v>
      </c>
      <c r="P489" s="51">
        <v>417316.38</v>
      </c>
      <c r="Q489" s="51">
        <v>0</v>
      </c>
      <c r="R489" s="51">
        <f>L489/I489</f>
        <v>1863.0195714285715</v>
      </c>
      <c r="S489" s="51">
        <f>R489</f>
        <v>1863.0195714285715</v>
      </c>
      <c r="T489" s="336">
        <v>43465</v>
      </c>
    </row>
    <row r="490" spans="1:22" s="4" customFormat="1" x14ac:dyDescent="0.25">
      <c r="A490" s="52" t="s">
        <v>640</v>
      </c>
      <c r="B490" s="41" t="s">
        <v>390</v>
      </c>
      <c r="C490" s="97" t="s">
        <v>268</v>
      </c>
      <c r="D490" s="97" t="s">
        <v>268</v>
      </c>
      <c r="E490" s="97" t="s">
        <v>268</v>
      </c>
      <c r="F490" s="97" t="s">
        <v>268</v>
      </c>
      <c r="G490" s="97" t="s">
        <v>268</v>
      </c>
      <c r="H490" s="43">
        <f t="shared" ref="H490:Q490" si="88">SUM(H491:H494)</f>
        <v>3741.0000000000005</v>
      </c>
      <c r="I490" s="43">
        <f t="shared" si="88"/>
        <v>2959.7</v>
      </c>
      <c r="J490" s="43">
        <f t="shared" si="88"/>
        <v>2959.7</v>
      </c>
      <c r="K490" s="98">
        <f t="shared" si="88"/>
        <v>179</v>
      </c>
      <c r="L490" s="43">
        <f t="shared" si="88"/>
        <v>4736907</v>
      </c>
      <c r="M490" s="43">
        <f t="shared" si="88"/>
        <v>0</v>
      </c>
      <c r="N490" s="43">
        <f t="shared" si="88"/>
        <v>2911057.45</v>
      </c>
      <c r="O490" s="43">
        <f t="shared" si="88"/>
        <v>0</v>
      </c>
      <c r="P490" s="43">
        <f t="shared" si="88"/>
        <v>1825849.5499999998</v>
      </c>
      <c r="Q490" s="43">
        <f t="shared" si="88"/>
        <v>0</v>
      </c>
      <c r="R490" s="43" t="s">
        <v>268</v>
      </c>
      <c r="S490" s="43" t="s">
        <v>268</v>
      </c>
      <c r="T490" s="97" t="s">
        <v>268</v>
      </c>
    </row>
    <row r="491" spans="1:22" s="4" customFormat="1" x14ac:dyDescent="0.25">
      <c r="A491" s="58" t="s">
        <v>641</v>
      </c>
      <c r="B491" s="47" t="s">
        <v>392</v>
      </c>
      <c r="C491" s="93">
        <v>1966</v>
      </c>
      <c r="D491" s="93">
        <v>1966</v>
      </c>
      <c r="E491" s="335" t="s">
        <v>314</v>
      </c>
      <c r="F491" s="93">
        <v>2</v>
      </c>
      <c r="G491" s="93">
        <v>2</v>
      </c>
      <c r="H491" s="51">
        <v>653.5</v>
      </c>
      <c r="I491" s="51">
        <v>599.4</v>
      </c>
      <c r="J491" s="51">
        <v>599.4</v>
      </c>
      <c r="K491" s="94">
        <v>29</v>
      </c>
      <c r="L491" s="51">
        <f>'Приложение 2'!C492</f>
        <v>3362818</v>
      </c>
      <c r="M491" s="51">
        <v>0</v>
      </c>
      <c r="N491" s="51">
        <v>2024446.1600000001</v>
      </c>
      <c r="O491" s="51">
        <v>0</v>
      </c>
      <c r="P491" s="51">
        <v>1338371.8399999999</v>
      </c>
      <c r="Q491" s="51">
        <v>0</v>
      </c>
      <c r="R491" s="51">
        <f>L491/I491</f>
        <v>5610.3069736403068</v>
      </c>
      <c r="S491" s="51">
        <v>10429.89</v>
      </c>
      <c r="T491" s="336">
        <v>43465</v>
      </c>
    </row>
    <row r="492" spans="1:22" s="4" customFormat="1" x14ac:dyDescent="0.25">
      <c r="A492" s="58" t="s">
        <v>642</v>
      </c>
      <c r="B492" s="47" t="s">
        <v>758</v>
      </c>
      <c r="C492" s="93">
        <v>1964</v>
      </c>
      <c r="D492" s="93">
        <v>1964</v>
      </c>
      <c r="E492" s="335" t="s">
        <v>314</v>
      </c>
      <c r="F492" s="93">
        <v>2</v>
      </c>
      <c r="G492" s="93">
        <v>2</v>
      </c>
      <c r="H492" s="51">
        <v>658.2</v>
      </c>
      <c r="I492" s="51">
        <v>606.79999999999995</v>
      </c>
      <c r="J492" s="51">
        <v>606.79999999999995</v>
      </c>
      <c r="K492" s="94">
        <v>39</v>
      </c>
      <c r="L492" s="51">
        <f>'Приложение 2'!C493</f>
        <v>148125</v>
      </c>
      <c r="M492" s="51">
        <v>0</v>
      </c>
      <c r="N492" s="51">
        <v>95575.540000000008</v>
      </c>
      <c r="O492" s="51">
        <v>0</v>
      </c>
      <c r="P492" s="51">
        <v>52549.46</v>
      </c>
      <c r="Q492" s="51">
        <v>0</v>
      </c>
      <c r="R492" s="51">
        <f>L492/I492</f>
        <v>244.10843770599871</v>
      </c>
      <c r="S492" s="51">
        <v>2376.88</v>
      </c>
      <c r="T492" s="336">
        <v>43465</v>
      </c>
    </row>
    <row r="493" spans="1:22" s="4" customFormat="1" x14ac:dyDescent="0.25">
      <c r="A493" s="58" t="s">
        <v>643</v>
      </c>
      <c r="B493" s="47" t="s">
        <v>762</v>
      </c>
      <c r="C493" s="93">
        <v>1971</v>
      </c>
      <c r="D493" s="93">
        <v>1971</v>
      </c>
      <c r="E493" s="335" t="s">
        <v>314</v>
      </c>
      <c r="F493" s="93">
        <v>3</v>
      </c>
      <c r="G493" s="93">
        <v>2</v>
      </c>
      <c r="H493" s="51">
        <v>1739.4</v>
      </c>
      <c r="I493" s="51">
        <v>1115.9000000000001</v>
      </c>
      <c r="J493" s="51">
        <v>1115.9000000000001</v>
      </c>
      <c r="K493" s="94">
        <v>80</v>
      </c>
      <c r="L493" s="51">
        <f>'Приложение 2'!C494</f>
        <v>1180853</v>
      </c>
      <c r="M493" s="51">
        <v>0</v>
      </c>
      <c r="N493" s="51">
        <v>761928.52</v>
      </c>
      <c r="O493" s="51">
        <v>0</v>
      </c>
      <c r="P493" s="51">
        <v>418924.48000000004</v>
      </c>
      <c r="Q493" s="51">
        <v>0</v>
      </c>
      <c r="R493" s="51">
        <f>L493/I493</f>
        <v>1058.2068285688681</v>
      </c>
      <c r="S493" s="51">
        <v>2717.8</v>
      </c>
      <c r="T493" s="336">
        <v>43465</v>
      </c>
    </row>
    <row r="494" spans="1:22" s="4" customFormat="1" x14ac:dyDescent="0.25">
      <c r="A494" s="58" t="s">
        <v>644</v>
      </c>
      <c r="B494" s="47" t="s">
        <v>1230</v>
      </c>
      <c r="C494" s="93">
        <v>1969</v>
      </c>
      <c r="D494" s="93">
        <v>1969</v>
      </c>
      <c r="E494" s="335" t="s">
        <v>314</v>
      </c>
      <c r="F494" s="93">
        <v>2</v>
      </c>
      <c r="G494" s="93">
        <v>2</v>
      </c>
      <c r="H494" s="51">
        <v>689.9</v>
      </c>
      <c r="I494" s="51">
        <v>637.6</v>
      </c>
      <c r="J494" s="51">
        <v>637.6</v>
      </c>
      <c r="K494" s="94">
        <v>31</v>
      </c>
      <c r="L494" s="51">
        <f>'Приложение 2'!C495</f>
        <v>45111</v>
      </c>
      <c r="M494" s="51">
        <v>0</v>
      </c>
      <c r="N494" s="51">
        <v>29107.230000000003</v>
      </c>
      <c r="O494" s="51">
        <v>0</v>
      </c>
      <c r="P494" s="51">
        <v>16003.77</v>
      </c>
      <c r="Q494" s="51">
        <v>0</v>
      </c>
      <c r="R494" s="51">
        <f>L494/I494</f>
        <v>70.751254705144291</v>
      </c>
      <c r="S494" s="51">
        <v>151.44</v>
      </c>
      <c r="T494" s="336">
        <v>43465</v>
      </c>
    </row>
    <row r="495" spans="1:22" s="15" customFormat="1" x14ac:dyDescent="0.25">
      <c r="A495" s="52" t="s">
        <v>1096</v>
      </c>
      <c r="B495" s="41" t="s">
        <v>1087</v>
      </c>
      <c r="C495" s="97" t="s">
        <v>268</v>
      </c>
      <c r="D495" s="97" t="s">
        <v>268</v>
      </c>
      <c r="E495" s="97" t="s">
        <v>268</v>
      </c>
      <c r="F495" s="97" t="s">
        <v>268</v>
      </c>
      <c r="G495" s="97" t="s">
        <v>268</v>
      </c>
      <c r="H495" s="43">
        <f>SUM(H496:H498)</f>
        <v>4079.8999999999996</v>
      </c>
      <c r="I495" s="43">
        <f t="shared" ref="I495:Q495" si="89">SUM(I496:I498)</f>
        <v>4079.8999999999996</v>
      </c>
      <c r="J495" s="43">
        <f t="shared" si="89"/>
        <v>3754.5</v>
      </c>
      <c r="K495" s="98">
        <f t="shared" si="89"/>
        <v>183</v>
      </c>
      <c r="L495" s="43">
        <f t="shared" si="89"/>
        <v>7310573</v>
      </c>
      <c r="M495" s="43">
        <f t="shared" si="89"/>
        <v>0</v>
      </c>
      <c r="N495" s="43">
        <f t="shared" si="89"/>
        <v>4274373.9399999995</v>
      </c>
      <c r="O495" s="43">
        <f t="shared" si="89"/>
        <v>0</v>
      </c>
      <c r="P495" s="43">
        <f t="shared" si="89"/>
        <v>3036199.06</v>
      </c>
      <c r="Q495" s="43">
        <f t="shared" si="89"/>
        <v>0</v>
      </c>
      <c r="R495" s="43" t="s">
        <v>268</v>
      </c>
      <c r="S495" s="43" t="s">
        <v>268</v>
      </c>
      <c r="T495" s="97" t="s">
        <v>268</v>
      </c>
      <c r="U495" s="10"/>
      <c r="V495" s="10"/>
    </row>
    <row r="496" spans="1:22" x14ac:dyDescent="0.25">
      <c r="A496" s="58" t="s">
        <v>1097</v>
      </c>
      <c r="B496" s="47" t="s">
        <v>1088</v>
      </c>
      <c r="C496" s="93">
        <v>1983</v>
      </c>
      <c r="D496" s="93">
        <v>2007</v>
      </c>
      <c r="E496" s="335" t="s">
        <v>314</v>
      </c>
      <c r="F496" s="93">
        <v>2</v>
      </c>
      <c r="G496" s="93">
        <v>1</v>
      </c>
      <c r="H496" s="51">
        <v>364.1</v>
      </c>
      <c r="I496" s="51">
        <v>364.1</v>
      </c>
      <c r="J496" s="51">
        <v>364.1</v>
      </c>
      <c r="K496" s="93">
        <v>18</v>
      </c>
      <c r="L496" s="51">
        <f>'Приложение 2'!C497</f>
        <v>798550</v>
      </c>
      <c r="M496" s="51">
        <v>0</v>
      </c>
      <c r="N496" s="51">
        <v>463967.5</v>
      </c>
      <c r="O496" s="51">
        <v>0</v>
      </c>
      <c r="P496" s="51">
        <v>334582.5</v>
      </c>
      <c r="Q496" s="51">
        <v>0</v>
      </c>
      <c r="R496" s="51">
        <f>L496/I496</f>
        <v>2193.2161494095026</v>
      </c>
      <c r="S496" s="51">
        <v>2424.58</v>
      </c>
      <c r="T496" s="336">
        <v>43465</v>
      </c>
    </row>
    <row r="497" spans="1:32" x14ac:dyDescent="0.25">
      <c r="A497" s="58" t="s">
        <v>1098</v>
      </c>
      <c r="B497" s="47" t="s">
        <v>1089</v>
      </c>
      <c r="C497" s="93">
        <v>1971</v>
      </c>
      <c r="D497" s="93">
        <v>2010</v>
      </c>
      <c r="E497" s="335" t="s">
        <v>324</v>
      </c>
      <c r="F497" s="93">
        <v>4</v>
      </c>
      <c r="G497" s="93">
        <v>3</v>
      </c>
      <c r="H497" s="51">
        <v>2060.5</v>
      </c>
      <c r="I497" s="51">
        <v>2060.5</v>
      </c>
      <c r="J497" s="51">
        <v>1735.1</v>
      </c>
      <c r="K497" s="93">
        <v>84</v>
      </c>
      <c r="L497" s="51">
        <f>'Приложение 2'!C498</f>
        <v>2873971</v>
      </c>
      <c r="M497" s="51">
        <v>0</v>
      </c>
      <c r="N497" s="51">
        <v>1510471.4999999998</v>
      </c>
      <c r="O497" s="51">
        <f>L497-N497-P497</f>
        <v>0</v>
      </c>
      <c r="P497" s="51">
        <v>1363499.5</v>
      </c>
      <c r="Q497" s="51">
        <v>0</v>
      </c>
      <c r="R497" s="51">
        <f>L497/I497</f>
        <v>1394.7930114049989</v>
      </c>
      <c r="S497" s="51">
        <v>1747.15</v>
      </c>
      <c r="T497" s="336">
        <v>43465</v>
      </c>
    </row>
    <row r="498" spans="1:32" x14ac:dyDescent="0.25">
      <c r="A498" s="204" t="s">
        <v>1099</v>
      </c>
      <c r="B498" s="47" t="s">
        <v>1091</v>
      </c>
      <c r="C498" s="93">
        <v>1978</v>
      </c>
      <c r="D498" s="93">
        <v>2007</v>
      </c>
      <c r="E498" s="335" t="s">
        <v>314</v>
      </c>
      <c r="F498" s="93">
        <v>3</v>
      </c>
      <c r="G498" s="93">
        <v>3</v>
      </c>
      <c r="H498" s="51">
        <v>1655.3</v>
      </c>
      <c r="I498" s="51">
        <v>1655.3</v>
      </c>
      <c r="J498" s="51">
        <v>1655.3</v>
      </c>
      <c r="K498" s="93">
        <v>81</v>
      </c>
      <c r="L498" s="51">
        <f>'Приложение 2'!C499</f>
        <v>3638052</v>
      </c>
      <c r="M498" s="51">
        <v>0</v>
      </c>
      <c r="N498" s="51">
        <v>2299934.94</v>
      </c>
      <c r="O498" s="51">
        <v>0</v>
      </c>
      <c r="P498" s="51">
        <v>1338117.06</v>
      </c>
      <c r="Q498" s="51">
        <v>0</v>
      </c>
      <c r="R498" s="51">
        <f>L498/I498</f>
        <v>2197.8203346825348</v>
      </c>
      <c r="S498" s="51">
        <v>2678.54</v>
      </c>
      <c r="T498" s="336">
        <v>43465</v>
      </c>
    </row>
    <row r="499" spans="1:32" x14ac:dyDescent="0.25">
      <c r="A499" s="52" t="s">
        <v>1160</v>
      </c>
      <c r="B499" s="41" t="s">
        <v>1145</v>
      </c>
      <c r="C499" s="205" t="s">
        <v>268</v>
      </c>
      <c r="D499" s="205" t="s">
        <v>268</v>
      </c>
      <c r="E499" s="205" t="s">
        <v>268</v>
      </c>
      <c r="F499" s="205" t="s">
        <v>268</v>
      </c>
      <c r="G499" s="205" t="s">
        <v>268</v>
      </c>
      <c r="H499" s="333">
        <f t="shared" ref="H499:Q499" si="90">SUM(H500:H508)</f>
        <v>16548.099999999999</v>
      </c>
      <c r="I499" s="333">
        <f t="shared" si="90"/>
        <v>15355.7</v>
      </c>
      <c r="J499" s="333">
        <f t="shared" si="90"/>
        <v>15354.400000000001</v>
      </c>
      <c r="K499" s="103">
        <f t="shared" si="90"/>
        <v>750</v>
      </c>
      <c r="L499" s="333">
        <f t="shared" si="90"/>
        <v>6576973</v>
      </c>
      <c r="M499" s="102">
        <f t="shared" si="90"/>
        <v>0</v>
      </c>
      <c r="N499" s="102">
        <f t="shared" si="90"/>
        <v>5517934.7199999997</v>
      </c>
      <c r="O499" s="102">
        <f t="shared" si="90"/>
        <v>0</v>
      </c>
      <c r="P499" s="102">
        <f t="shared" si="90"/>
        <v>1059038.28</v>
      </c>
      <c r="Q499" s="102">
        <f t="shared" si="90"/>
        <v>0</v>
      </c>
      <c r="R499" s="230" t="s">
        <v>268</v>
      </c>
      <c r="S499" s="230" t="s">
        <v>268</v>
      </c>
      <c r="T499" s="230" t="s">
        <v>268</v>
      </c>
    </row>
    <row r="500" spans="1:32" x14ac:dyDescent="0.25">
      <c r="A500" s="58" t="s">
        <v>1161</v>
      </c>
      <c r="B500" s="50" t="s">
        <v>1150</v>
      </c>
      <c r="C500" s="337">
        <v>1969</v>
      </c>
      <c r="D500" s="337">
        <v>1969</v>
      </c>
      <c r="E500" s="95" t="s">
        <v>314</v>
      </c>
      <c r="F500" s="339">
        <v>2</v>
      </c>
      <c r="G500" s="339">
        <v>2</v>
      </c>
      <c r="H500" s="348">
        <v>714.8</v>
      </c>
      <c r="I500" s="56">
        <v>642.20000000000005</v>
      </c>
      <c r="J500" s="56">
        <v>642.20000000000005</v>
      </c>
      <c r="K500" s="339">
        <v>31</v>
      </c>
      <c r="L500" s="56">
        <f>'Приложение 2'!C501</f>
        <v>501357</v>
      </c>
      <c r="M500" s="56">
        <v>0</v>
      </c>
      <c r="N500" s="56">
        <v>498000.17</v>
      </c>
      <c r="O500" s="56">
        <v>0</v>
      </c>
      <c r="P500" s="56">
        <v>3356.83</v>
      </c>
      <c r="Q500" s="56">
        <v>0</v>
      </c>
      <c r="R500" s="51">
        <f t="shared" ref="R500:R508" si="91">L500/I500</f>
        <v>780.6867019620056</v>
      </c>
      <c r="S500" s="56">
        <v>2192.2600000000002</v>
      </c>
      <c r="T500" s="340">
        <v>43465</v>
      </c>
    </row>
    <row r="501" spans="1:32" x14ac:dyDescent="0.25">
      <c r="A501" s="58" t="s">
        <v>1162</v>
      </c>
      <c r="B501" s="50" t="s">
        <v>1296</v>
      </c>
      <c r="C501" s="337">
        <v>1972</v>
      </c>
      <c r="D501" s="337">
        <v>2007</v>
      </c>
      <c r="E501" s="95" t="s">
        <v>314</v>
      </c>
      <c r="F501" s="339">
        <v>2</v>
      </c>
      <c r="G501" s="339">
        <v>2</v>
      </c>
      <c r="H501" s="348">
        <v>804.5</v>
      </c>
      <c r="I501" s="56">
        <v>732.2</v>
      </c>
      <c r="J501" s="56">
        <v>730.9</v>
      </c>
      <c r="K501" s="339">
        <v>36</v>
      </c>
      <c r="L501" s="56">
        <f>'Приложение 2'!C502</f>
        <v>30966</v>
      </c>
      <c r="M501" s="56">
        <v>0</v>
      </c>
      <c r="N501" s="56">
        <v>21745.7</v>
      </c>
      <c r="O501" s="56">
        <v>0</v>
      </c>
      <c r="P501" s="56">
        <v>9220.2999999999993</v>
      </c>
      <c r="Q501" s="56">
        <v>0</v>
      </c>
      <c r="R501" s="51">
        <f t="shared" si="91"/>
        <v>42.291723572794318</v>
      </c>
      <c r="S501" s="56">
        <v>470.48</v>
      </c>
      <c r="T501" s="340">
        <v>43465</v>
      </c>
      <c r="AF501" s="220"/>
    </row>
    <row r="502" spans="1:32" x14ac:dyDescent="0.25">
      <c r="A502" s="58" t="s">
        <v>1163</v>
      </c>
      <c r="B502" s="50" t="s">
        <v>1151</v>
      </c>
      <c r="C502" s="337">
        <v>1982</v>
      </c>
      <c r="D502" s="337">
        <v>1982</v>
      </c>
      <c r="E502" s="95" t="s">
        <v>272</v>
      </c>
      <c r="F502" s="349">
        <v>2</v>
      </c>
      <c r="G502" s="349">
        <v>2</v>
      </c>
      <c r="H502" s="348">
        <v>811</v>
      </c>
      <c r="I502" s="56">
        <v>730.6</v>
      </c>
      <c r="J502" s="56">
        <v>730.6</v>
      </c>
      <c r="K502" s="339">
        <v>36</v>
      </c>
      <c r="L502" s="56">
        <f>'Приложение 2'!C503</f>
        <v>3291384</v>
      </c>
      <c r="M502" s="56">
        <v>0</v>
      </c>
      <c r="N502" s="56">
        <v>3219839.85</v>
      </c>
      <c r="O502" s="56">
        <v>0</v>
      </c>
      <c r="P502" s="56">
        <v>71544.149999999994</v>
      </c>
      <c r="Q502" s="56">
        <v>0</v>
      </c>
      <c r="R502" s="51">
        <f t="shared" si="91"/>
        <v>4505.0424308787296</v>
      </c>
      <c r="S502" s="56">
        <v>12465.620038324665</v>
      </c>
      <c r="T502" s="340">
        <v>43465</v>
      </c>
      <c r="AF502" s="220"/>
    </row>
    <row r="503" spans="1:32" x14ac:dyDescent="0.25">
      <c r="A503" s="58" t="s">
        <v>1164</v>
      </c>
      <c r="B503" s="50" t="s">
        <v>1154</v>
      </c>
      <c r="C503" s="337">
        <v>1982</v>
      </c>
      <c r="D503" s="337">
        <v>1982</v>
      </c>
      <c r="E503" s="95" t="s">
        <v>272</v>
      </c>
      <c r="F503" s="339">
        <v>2</v>
      </c>
      <c r="G503" s="339">
        <v>2</v>
      </c>
      <c r="H503" s="348">
        <v>817.7</v>
      </c>
      <c r="I503" s="56">
        <v>737.3</v>
      </c>
      <c r="J503" s="56">
        <v>737.3</v>
      </c>
      <c r="K503" s="339">
        <v>36</v>
      </c>
      <c r="L503" s="56">
        <f>'Приложение 2'!C504</f>
        <v>426126</v>
      </c>
      <c r="M503" s="56">
        <v>0</v>
      </c>
      <c r="N503" s="56">
        <v>426126</v>
      </c>
      <c r="O503" s="56">
        <v>0</v>
      </c>
      <c r="P503" s="56">
        <v>0</v>
      </c>
      <c r="Q503" s="56">
        <v>0</v>
      </c>
      <c r="R503" s="51">
        <f t="shared" si="91"/>
        <v>577.95469957954708</v>
      </c>
      <c r="S503" s="56">
        <v>1023.0001356300014</v>
      </c>
      <c r="T503" s="340">
        <v>43465</v>
      </c>
      <c r="AF503" s="220"/>
    </row>
    <row r="504" spans="1:32" x14ac:dyDescent="0.25">
      <c r="A504" s="58" t="s">
        <v>1165</v>
      </c>
      <c r="B504" s="50" t="s">
        <v>1156</v>
      </c>
      <c r="C504" s="337">
        <v>1986</v>
      </c>
      <c r="D504" s="337">
        <v>1986</v>
      </c>
      <c r="E504" s="95" t="s">
        <v>314</v>
      </c>
      <c r="F504" s="339">
        <v>5</v>
      </c>
      <c r="G504" s="339">
        <v>3</v>
      </c>
      <c r="H504" s="348">
        <v>4496</v>
      </c>
      <c r="I504" s="56">
        <v>4282.1000000000004</v>
      </c>
      <c r="J504" s="56">
        <v>4282.1000000000004</v>
      </c>
      <c r="K504" s="339">
        <v>209</v>
      </c>
      <c r="L504" s="56">
        <f>'Приложение 2'!C505</f>
        <v>1678997</v>
      </c>
      <c r="M504" s="56">
        <v>0</v>
      </c>
      <c r="N504" s="56">
        <v>851375.96</v>
      </c>
      <c r="O504" s="56">
        <v>0</v>
      </c>
      <c r="P504" s="56">
        <v>827621.04</v>
      </c>
      <c r="Q504" s="56">
        <v>0</v>
      </c>
      <c r="R504" s="51">
        <f t="shared" si="91"/>
        <v>392.09663482870553</v>
      </c>
      <c r="S504" s="56">
        <v>690.6</v>
      </c>
      <c r="T504" s="340">
        <v>43465</v>
      </c>
      <c r="AF504" s="220"/>
    </row>
    <row r="505" spans="1:32" x14ac:dyDescent="0.25">
      <c r="A505" s="58" t="s">
        <v>1166</v>
      </c>
      <c r="B505" s="50" t="s">
        <v>1158</v>
      </c>
      <c r="C505" s="337">
        <v>1990</v>
      </c>
      <c r="D505" s="337">
        <v>1990</v>
      </c>
      <c r="E505" s="95" t="s">
        <v>323</v>
      </c>
      <c r="F505" s="339">
        <v>5</v>
      </c>
      <c r="G505" s="339">
        <v>3</v>
      </c>
      <c r="H505" s="348">
        <v>4450.3</v>
      </c>
      <c r="I505" s="56">
        <v>4183.6000000000004</v>
      </c>
      <c r="J505" s="56">
        <v>4183.6000000000004</v>
      </c>
      <c r="K505" s="339">
        <v>204</v>
      </c>
      <c r="L505" s="56">
        <f>'Приложение 2'!C506</f>
        <v>95830</v>
      </c>
      <c r="M505" s="56">
        <v>0</v>
      </c>
      <c r="N505" s="56">
        <v>95830</v>
      </c>
      <c r="O505" s="56">
        <v>0</v>
      </c>
      <c r="P505" s="56">
        <v>0</v>
      </c>
      <c r="Q505" s="56">
        <v>0</v>
      </c>
      <c r="R505" s="51">
        <f t="shared" si="91"/>
        <v>22.906109570704654</v>
      </c>
      <c r="S505" s="56">
        <v>763</v>
      </c>
      <c r="T505" s="340">
        <v>43465</v>
      </c>
    </row>
    <row r="506" spans="1:32" x14ac:dyDescent="0.25">
      <c r="A506" s="58" t="s">
        <v>1167</v>
      </c>
      <c r="B506" s="50" t="s">
        <v>1264</v>
      </c>
      <c r="C506" s="337">
        <v>1973</v>
      </c>
      <c r="D506" s="337">
        <v>2007</v>
      </c>
      <c r="E506" s="95" t="s">
        <v>314</v>
      </c>
      <c r="F506" s="339">
        <v>2</v>
      </c>
      <c r="G506" s="339">
        <v>2</v>
      </c>
      <c r="H506" s="348">
        <v>756.5</v>
      </c>
      <c r="I506" s="56">
        <v>689.5</v>
      </c>
      <c r="J506" s="56">
        <v>689.5</v>
      </c>
      <c r="K506" s="339">
        <v>34</v>
      </c>
      <c r="L506" s="56">
        <f>'Приложение 2'!C507</f>
        <v>74537</v>
      </c>
      <c r="M506" s="56">
        <v>0</v>
      </c>
      <c r="N506" s="56">
        <v>69501.600000000006</v>
      </c>
      <c r="O506" s="56">
        <v>0</v>
      </c>
      <c r="P506" s="56">
        <v>5035.3999999999996</v>
      </c>
      <c r="Q506" s="56">
        <v>0</v>
      </c>
      <c r="R506" s="51">
        <f t="shared" si="91"/>
        <v>108.10297316896302</v>
      </c>
      <c r="S506" s="56">
        <v>1142.5899999999999</v>
      </c>
      <c r="T506" s="340">
        <v>43465</v>
      </c>
    </row>
    <row r="507" spans="1:32" x14ac:dyDescent="0.25">
      <c r="A507" s="58" t="s">
        <v>1168</v>
      </c>
      <c r="B507" s="50" t="s">
        <v>1265</v>
      </c>
      <c r="C507" s="337">
        <v>1973</v>
      </c>
      <c r="D507" s="337">
        <v>2008</v>
      </c>
      <c r="E507" s="95" t="s">
        <v>314</v>
      </c>
      <c r="F507" s="339">
        <v>3</v>
      </c>
      <c r="G507" s="339">
        <v>3</v>
      </c>
      <c r="H507" s="348">
        <v>1831.6</v>
      </c>
      <c r="I507" s="56">
        <v>1658.1</v>
      </c>
      <c r="J507" s="56">
        <v>1658.1</v>
      </c>
      <c r="K507" s="339">
        <v>81</v>
      </c>
      <c r="L507" s="56">
        <f>'Приложение 2'!C508</f>
        <v>238424</v>
      </c>
      <c r="M507" s="56">
        <v>0</v>
      </c>
      <c r="N507" s="56">
        <v>167432</v>
      </c>
      <c r="O507" s="56">
        <v>0</v>
      </c>
      <c r="P507" s="56">
        <v>70992</v>
      </c>
      <c r="Q507" s="56">
        <v>0</v>
      </c>
      <c r="R507" s="51">
        <f t="shared" si="91"/>
        <v>143.79349858271516</v>
      </c>
      <c r="S507" s="56">
        <v>504.99</v>
      </c>
      <c r="T507" s="340">
        <v>43465</v>
      </c>
    </row>
    <row r="508" spans="1:32" x14ac:dyDescent="0.25">
      <c r="A508" s="58" t="s">
        <v>1169</v>
      </c>
      <c r="B508" s="50" t="s">
        <v>1266</v>
      </c>
      <c r="C508" s="337">
        <v>1976</v>
      </c>
      <c r="D508" s="337">
        <v>2007</v>
      </c>
      <c r="E508" s="95" t="s">
        <v>314</v>
      </c>
      <c r="F508" s="339">
        <v>3</v>
      </c>
      <c r="G508" s="339">
        <v>3</v>
      </c>
      <c r="H508" s="348">
        <v>1865.7</v>
      </c>
      <c r="I508" s="56">
        <v>1700.1</v>
      </c>
      <c r="J508" s="56">
        <v>1700.1</v>
      </c>
      <c r="K508" s="339">
        <v>83</v>
      </c>
      <c r="L508" s="56">
        <f>'Приложение 2'!C509</f>
        <v>239352</v>
      </c>
      <c r="M508" s="56">
        <v>0</v>
      </c>
      <c r="N508" s="56">
        <v>168083.44</v>
      </c>
      <c r="O508" s="56">
        <v>0</v>
      </c>
      <c r="P508" s="56">
        <v>71268.56</v>
      </c>
      <c r="Q508" s="56">
        <v>0</v>
      </c>
      <c r="R508" s="51">
        <f t="shared" si="91"/>
        <v>140.78701252867478</v>
      </c>
      <c r="S508" s="56">
        <v>504.99</v>
      </c>
      <c r="T508" s="340">
        <v>43465</v>
      </c>
    </row>
    <row r="509" spans="1:32" s="4" customFormat="1" x14ac:dyDescent="0.25">
      <c r="A509" s="99" t="s">
        <v>404</v>
      </c>
      <c r="B509" s="41" t="s">
        <v>405</v>
      </c>
      <c r="C509" s="97" t="s">
        <v>268</v>
      </c>
      <c r="D509" s="97" t="s">
        <v>268</v>
      </c>
      <c r="E509" s="97" t="s">
        <v>268</v>
      </c>
      <c r="F509" s="97" t="s">
        <v>268</v>
      </c>
      <c r="G509" s="97" t="s">
        <v>268</v>
      </c>
      <c r="H509" s="43">
        <f t="shared" ref="H509:Q509" si="92">H510+H515+H518+H519</f>
        <v>3803.7</v>
      </c>
      <c r="I509" s="43">
        <f t="shared" si="92"/>
        <v>3460.8</v>
      </c>
      <c r="J509" s="43">
        <f t="shared" si="92"/>
        <v>2797</v>
      </c>
      <c r="K509" s="98">
        <f t="shared" si="92"/>
        <v>147</v>
      </c>
      <c r="L509" s="43">
        <f t="shared" si="92"/>
        <v>27297948</v>
      </c>
      <c r="M509" s="43">
        <f t="shared" si="92"/>
        <v>0</v>
      </c>
      <c r="N509" s="43">
        <f t="shared" si="92"/>
        <v>14366705.920000002</v>
      </c>
      <c r="O509" s="43">
        <f t="shared" si="92"/>
        <v>8352872.0899999999</v>
      </c>
      <c r="P509" s="43">
        <f t="shared" si="92"/>
        <v>4578369.99</v>
      </c>
      <c r="Q509" s="43">
        <f t="shared" si="92"/>
        <v>0</v>
      </c>
      <c r="R509" s="43" t="s">
        <v>268</v>
      </c>
      <c r="S509" s="43" t="s">
        <v>268</v>
      </c>
      <c r="T509" s="43" t="s">
        <v>268</v>
      </c>
    </row>
    <row r="510" spans="1:32" s="4" customFormat="1" x14ac:dyDescent="0.25">
      <c r="A510" s="52" t="s">
        <v>406</v>
      </c>
      <c r="B510" s="41" t="s">
        <v>407</v>
      </c>
      <c r="C510" s="97" t="s">
        <v>268</v>
      </c>
      <c r="D510" s="97" t="s">
        <v>268</v>
      </c>
      <c r="E510" s="97" t="s">
        <v>268</v>
      </c>
      <c r="F510" s="97" t="s">
        <v>268</v>
      </c>
      <c r="G510" s="97" t="s">
        <v>268</v>
      </c>
      <c r="H510" s="43">
        <f>H511+H512+H513+H514</f>
        <v>1860.1</v>
      </c>
      <c r="I510" s="43">
        <f t="shared" ref="I510:P510" si="93">I511+I512+I513+I514</f>
        <v>1708.6</v>
      </c>
      <c r="J510" s="43">
        <f t="shared" si="93"/>
        <v>1708.6</v>
      </c>
      <c r="K510" s="43">
        <f t="shared" si="93"/>
        <v>72</v>
      </c>
      <c r="L510" s="43">
        <f t="shared" si="93"/>
        <v>16690521</v>
      </c>
      <c r="M510" s="43">
        <f t="shared" si="93"/>
        <v>0</v>
      </c>
      <c r="N510" s="43">
        <f t="shared" si="93"/>
        <v>13515736.440000001</v>
      </c>
      <c r="O510" s="43">
        <f t="shared" si="93"/>
        <v>0</v>
      </c>
      <c r="P510" s="43">
        <f t="shared" si="93"/>
        <v>3174784.56</v>
      </c>
      <c r="Q510" s="43">
        <f>Q511+Q512+Q513+Q514+Q520</f>
        <v>0</v>
      </c>
      <c r="R510" s="43" t="s">
        <v>268</v>
      </c>
      <c r="S510" s="43" t="s">
        <v>268</v>
      </c>
      <c r="T510" s="97" t="s">
        <v>268</v>
      </c>
    </row>
    <row r="511" spans="1:32" s="4" customFormat="1" x14ac:dyDescent="0.25">
      <c r="A511" s="58" t="s">
        <v>410</v>
      </c>
      <c r="B511" s="50" t="s">
        <v>409</v>
      </c>
      <c r="C511" s="93">
        <v>1960</v>
      </c>
      <c r="D511" s="93">
        <v>1960</v>
      </c>
      <c r="E511" s="335" t="s">
        <v>272</v>
      </c>
      <c r="F511" s="93">
        <v>2</v>
      </c>
      <c r="G511" s="93">
        <v>1</v>
      </c>
      <c r="H511" s="51">
        <v>364.9</v>
      </c>
      <c r="I511" s="51">
        <v>335.2</v>
      </c>
      <c r="J511" s="51">
        <v>335.2</v>
      </c>
      <c r="K511" s="94">
        <v>16</v>
      </c>
      <c r="L511" s="51">
        <f>'Приложение 2'!C512</f>
        <v>3181378</v>
      </c>
      <c r="M511" s="51">
        <v>0</v>
      </c>
      <c r="N511" s="51">
        <v>1500686.08</v>
      </c>
      <c r="O511" s="51">
        <f>L511-N511-P511</f>
        <v>0</v>
      </c>
      <c r="P511" s="51">
        <v>1680691.92</v>
      </c>
      <c r="Q511" s="51">
        <v>0</v>
      </c>
      <c r="R511" s="51">
        <f>L511/I511</f>
        <v>9490.984486873509</v>
      </c>
      <c r="S511" s="51">
        <v>14261.32</v>
      </c>
      <c r="T511" s="336">
        <v>43465</v>
      </c>
    </row>
    <row r="512" spans="1:32" s="4" customFormat="1" x14ac:dyDescent="0.25">
      <c r="A512" s="58" t="s">
        <v>411</v>
      </c>
      <c r="B512" s="50" t="s">
        <v>408</v>
      </c>
      <c r="C512" s="93">
        <v>1975</v>
      </c>
      <c r="D512" s="93">
        <v>1975</v>
      </c>
      <c r="E512" s="335" t="s">
        <v>272</v>
      </c>
      <c r="F512" s="93">
        <v>2</v>
      </c>
      <c r="G512" s="93">
        <v>1</v>
      </c>
      <c r="H512" s="51">
        <v>370.7</v>
      </c>
      <c r="I512" s="51">
        <v>342.8</v>
      </c>
      <c r="J512" s="51">
        <v>342.8</v>
      </c>
      <c r="K512" s="94">
        <v>17</v>
      </c>
      <c r="L512" s="51">
        <f>'Приложение 2'!C513</f>
        <v>3141043</v>
      </c>
      <c r="M512" s="51">
        <v>0</v>
      </c>
      <c r="N512" s="51">
        <v>2510196</v>
      </c>
      <c r="O512" s="51">
        <f>L512-N512-P512</f>
        <v>0</v>
      </c>
      <c r="P512" s="51">
        <v>630847</v>
      </c>
      <c r="Q512" s="51">
        <v>0</v>
      </c>
      <c r="R512" s="51">
        <f>L512/I512</f>
        <v>9162.9025670945157</v>
      </c>
      <c r="S512" s="51">
        <v>14261.32</v>
      </c>
      <c r="T512" s="336">
        <v>43465</v>
      </c>
    </row>
    <row r="513" spans="1:22" s="4" customFormat="1" x14ac:dyDescent="0.25">
      <c r="A513" s="58" t="s">
        <v>767</v>
      </c>
      <c r="B513" s="50" t="s">
        <v>791</v>
      </c>
      <c r="C513" s="93">
        <v>1975</v>
      </c>
      <c r="D513" s="93">
        <v>1975</v>
      </c>
      <c r="E513" s="335" t="s">
        <v>272</v>
      </c>
      <c r="F513" s="93">
        <v>2</v>
      </c>
      <c r="G513" s="93">
        <v>2</v>
      </c>
      <c r="H513" s="51">
        <v>561.9</v>
      </c>
      <c r="I513" s="51">
        <v>514.20000000000005</v>
      </c>
      <c r="J513" s="51">
        <v>514.20000000000005</v>
      </c>
      <c r="K513" s="94">
        <v>23</v>
      </c>
      <c r="L513" s="51">
        <f>'Приложение 2'!C514</f>
        <v>4373875</v>
      </c>
      <c r="M513" s="51">
        <v>0</v>
      </c>
      <c r="N513" s="51">
        <v>3912270.96</v>
      </c>
      <c r="O513" s="51">
        <f>L513-N513-P513</f>
        <v>0</v>
      </c>
      <c r="P513" s="51">
        <v>461604.04000000004</v>
      </c>
      <c r="Q513" s="51">
        <v>0</v>
      </c>
      <c r="R513" s="51">
        <f>L513/I513</f>
        <v>8506.1746402178142</v>
      </c>
      <c r="S513" s="51">
        <v>13163.428626993387</v>
      </c>
      <c r="T513" s="336">
        <v>43465</v>
      </c>
    </row>
    <row r="514" spans="1:22" s="4" customFormat="1" x14ac:dyDescent="0.25">
      <c r="A514" s="58" t="s">
        <v>768</v>
      </c>
      <c r="B514" s="50" t="s">
        <v>412</v>
      </c>
      <c r="C514" s="93">
        <v>1975</v>
      </c>
      <c r="D514" s="93">
        <v>1975</v>
      </c>
      <c r="E514" s="335" t="s">
        <v>272</v>
      </c>
      <c r="F514" s="93">
        <v>2</v>
      </c>
      <c r="G514" s="93">
        <v>2</v>
      </c>
      <c r="H514" s="51">
        <v>562.6</v>
      </c>
      <c r="I514" s="51">
        <v>516.4</v>
      </c>
      <c r="J514" s="51">
        <v>516.4</v>
      </c>
      <c r="K514" s="94">
        <v>16</v>
      </c>
      <c r="L514" s="51">
        <f>'Приложение 2'!C515</f>
        <v>5994225</v>
      </c>
      <c r="M514" s="51">
        <v>0</v>
      </c>
      <c r="N514" s="51">
        <v>5592583.4000000004</v>
      </c>
      <c r="O514" s="51">
        <f>L514-N514-P514</f>
        <v>0</v>
      </c>
      <c r="P514" s="51">
        <v>401641.6</v>
      </c>
      <c r="Q514" s="51">
        <v>0</v>
      </c>
      <c r="R514" s="51">
        <f>L514/I514</f>
        <v>11607.71688613478</v>
      </c>
      <c r="S514" s="51">
        <v>18736.928737412858</v>
      </c>
      <c r="T514" s="336">
        <v>43465</v>
      </c>
    </row>
    <row r="515" spans="1:22" s="4" customFormat="1" x14ac:dyDescent="0.25">
      <c r="A515" s="52" t="s">
        <v>416</v>
      </c>
      <c r="B515" s="41" t="s">
        <v>414</v>
      </c>
      <c r="C515" s="97" t="s">
        <v>268</v>
      </c>
      <c r="D515" s="97" t="s">
        <v>268</v>
      </c>
      <c r="E515" s="97" t="s">
        <v>268</v>
      </c>
      <c r="F515" s="97" t="s">
        <v>268</v>
      </c>
      <c r="G515" s="97" t="s">
        <v>268</v>
      </c>
      <c r="H515" s="43">
        <f>SUM(H516:H517)</f>
        <v>1107</v>
      </c>
      <c r="I515" s="43">
        <f t="shared" ref="I515:Q515" si="94">SUM(I516:I517)</f>
        <v>1016.2</v>
      </c>
      <c r="J515" s="43">
        <f t="shared" si="94"/>
        <v>352.4</v>
      </c>
      <c r="K515" s="98">
        <f t="shared" si="94"/>
        <v>45</v>
      </c>
      <c r="L515" s="43">
        <f t="shared" si="94"/>
        <v>10548095</v>
      </c>
      <c r="M515" s="43">
        <f t="shared" si="94"/>
        <v>0</v>
      </c>
      <c r="N515" s="43">
        <f t="shared" si="94"/>
        <v>814199.66</v>
      </c>
      <c r="O515" s="43">
        <f t="shared" si="94"/>
        <v>8352872.0899999999</v>
      </c>
      <c r="P515" s="43">
        <f t="shared" si="94"/>
        <v>1381023.25</v>
      </c>
      <c r="Q515" s="43">
        <f t="shared" si="94"/>
        <v>0</v>
      </c>
      <c r="R515" s="97" t="s">
        <v>268</v>
      </c>
      <c r="S515" s="97" t="s">
        <v>268</v>
      </c>
      <c r="T515" s="97" t="s">
        <v>268</v>
      </c>
    </row>
    <row r="516" spans="1:22" s="4" customFormat="1" x14ac:dyDescent="0.25">
      <c r="A516" s="58" t="s">
        <v>417</v>
      </c>
      <c r="B516" s="50" t="s">
        <v>415</v>
      </c>
      <c r="C516" s="93">
        <v>1983</v>
      </c>
      <c r="D516" s="93">
        <v>1983</v>
      </c>
      <c r="E516" s="335" t="s">
        <v>272</v>
      </c>
      <c r="F516" s="93">
        <v>2</v>
      </c>
      <c r="G516" s="93">
        <v>2</v>
      </c>
      <c r="H516" s="51">
        <v>558.4</v>
      </c>
      <c r="I516" s="51">
        <v>513</v>
      </c>
      <c r="J516" s="51">
        <v>256.7</v>
      </c>
      <c r="K516" s="94">
        <v>28</v>
      </c>
      <c r="L516" s="51">
        <f>'Приложение 2'!C517</f>
        <v>5346109.8</v>
      </c>
      <c r="M516" s="51">
        <v>0</v>
      </c>
      <c r="N516" s="51">
        <v>407099.83</v>
      </c>
      <c r="O516" s="51">
        <v>4092907.32</v>
      </c>
      <c r="P516" s="51">
        <v>846102.65</v>
      </c>
      <c r="Q516" s="51">
        <v>0</v>
      </c>
      <c r="R516" s="51">
        <f>L516/I516</f>
        <v>10421.266666666666</v>
      </c>
      <c r="S516" s="51">
        <v>13163.43</v>
      </c>
      <c r="T516" s="336">
        <v>43465</v>
      </c>
    </row>
    <row r="517" spans="1:22" s="4" customFormat="1" x14ac:dyDescent="0.25">
      <c r="A517" s="58" t="s">
        <v>792</v>
      </c>
      <c r="B517" s="50" t="s">
        <v>418</v>
      </c>
      <c r="C517" s="93">
        <v>1979</v>
      </c>
      <c r="D517" s="93">
        <v>1979</v>
      </c>
      <c r="E517" s="335" t="s">
        <v>272</v>
      </c>
      <c r="F517" s="93">
        <v>2</v>
      </c>
      <c r="G517" s="93">
        <v>2</v>
      </c>
      <c r="H517" s="51">
        <v>548.6</v>
      </c>
      <c r="I517" s="51">
        <v>503.2</v>
      </c>
      <c r="J517" s="51">
        <v>95.7</v>
      </c>
      <c r="K517" s="94">
        <v>17</v>
      </c>
      <c r="L517" s="51">
        <f>'Приложение 2'!C518</f>
        <v>5201985.2</v>
      </c>
      <c r="M517" s="51">
        <v>0</v>
      </c>
      <c r="N517" s="51">
        <v>407099.83</v>
      </c>
      <c r="O517" s="51">
        <v>4259964.7699999996</v>
      </c>
      <c r="P517" s="51">
        <v>534920.6</v>
      </c>
      <c r="Q517" s="51">
        <v>0</v>
      </c>
      <c r="R517" s="51">
        <f>L517/I517</f>
        <v>10337.808426073132</v>
      </c>
      <c r="S517" s="51">
        <v>1097.8900000000001</v>
      </c>
      <c r="T517" s="336">
        <v>43465</v>
      </c>
    </row>
    <row r="518" spans="1:22" s="4" customFormat="1" x14ac:dyDescent="0.25">
      <c r="A518" s="52" t="s">
        <v>421</v>
      </c>
      <c r="B518" s="41" t="s">
        <v>420</v>
      </c>
      <c r="C518" s="97" t="s">
        <v>268</v>
      </c>
      <c r="D518" s="97" t="s">
        <v>268</v>
      </c>
      <c r="E518" s="97" t="s">
        <v>268</v>
      </c>
      <c r="F518" s="97" t="s">
        <v>268</v>
      </c>
      <c r="G518" s="97" t="s">
        <v>268</v>
      </c>
      <c r="H518" s="43">
        <v>0</v>
      </c>
      <c r="I518" s="43">
        <v>0</v>
      </c>
      <c r="J518" s="43">
        <v>0</v>
      </c>
      <c r="K518" s="98">
        <v>0</v>
      </c>
      <c r="L518" s="43">
        <v>0</v>
      </c>
      <c r="M518" s="43">
        <v>0</v>
      </c>
      <c r="N518" s="43">
        <v>0</v>
      </c>
      <c r="O518" s="43">
        <v>0</v>
      </c>
      <c r="P518" s="43">
        <v>0</v>
      </c>
      <c r="Q518" s="43">
        <v>0</v>
      </c>
      <c r="R518" s="43" t="s">
        <v>268</v>
      </c>
      <c r="S518" s="43" t="s">
        <v>268</v>
      </c>
      <c r="T518" s="97" t="s">
        <v>268</v>
      </c>
    </row>
    <row r="519" spans="1:22" s="15" customFormat="1" x14ac:dyDescent="0.25">
      <c r="A519" s="52" t="s">
        <v>1194</v>
      </c>
      <c r="B519" s="41" t="s">
        <v>1193</v>
      </c>
      <c r="C519" s="97" t="s">
        <v>268</v>
      </c>
      <c r="D519" s="97" t="s">
        <v>268</v>
      </c>
      <c r="E519" s="97" t="s">
        <v>268</v>
      </c>
      <c r="F519" s="97" t="s">
        <v>268</v>
      </c>
      <c r="G519" s="97" t="s">
        <v>268</v>
      </c>
      <c r="H519" s="43">
        <f t="shared" ref="H519:Q519" si="95">SUM(H520:H520)</f>
        <v>836.6</v>
      </c>
      <c r="I519" s="43">
        <f t="shared" si="95"/>
        <v>736</v>
      </c>
      <c r="J519" s="43">
        <f t="shared" si="95"/>
        <v>736</v>
      </c>
      <c r="K519" s="98">
        <f t="shared" si="95"/>
        <v>30</v>
      </c>
      <c r="L519" s="43">
        <f t="shared" si="95"/>
        <v>59332</v>
      </c>
      <c r="M519" s="43">
        <f t="shared" si="95"/>
        <v>0</v>
      </c>
      <c r="N519" s="43">
        <f t="shared" si="95"/>
        <v>36769.82</v>
      </c>
      <c r="O519" s="43">
        <f t="shared" si="95"/>
        <v>0</v>
      </c>
      <c r="P519" s="43">
        <f t="shared" si="95"/>
        <v>22562.18</v>
      </c>
      <c r="Q519" s="43">
        <f t="shared" si="95"/>
        <v>0</v>
      </c>
      <c r="R519" s="43" t="s">
        <v>268</v>
      </c>
      <c r="S519" s="43" t="s">
        <v>268</v>
      </c>
      <c r="T519" s="97" t="s">
        <v>268</v>
      </c>
      <c r="U519" s="10"/>
      <c r="V519" s="10"/>
    </row>
    <row r="520" spans="1:22" x14ac:dyDescent="0.25">
      <c r="A520" s="58" t="s">
        <v>1195</v>
      </c>
      <c r="B520" s="47" t="s">
        <v>1221</v>
      </c>
      <c r="C520" s="93">
        <v>1987</v>
      </c>
      <c r="D520" s="93">
        <v>1987</v>
      </c>
      <c r="E520" s="335" t="s">
        <v>272</v>
      </c>
      <c r="F520" s="93">
        <v>2</v>
      </c>
      <c r="G520" s="93">
        <v>3</v>
      </c>
      <c r="H520" s="51">
        <v>836.6</v>
      </c>
      <c r="I520" s="51">
        <v>736</v>
      </c>
      <c r="J520" s="51">
        <v>736</v>
      </c>
      <c r="K520" s="94">
        <v>30</v>
      </c>
      <c r="L520" s="51">
        <f>'Приложение 2'!C521</f>
        <v>59332</v>
      </c>
      <c r="M520" s="51">
        <v>0</v>
      </c>
      <c r="N520" s="51">
        <v>36769.82</v>
      </c>
      <c r="O520" s="51">
        <v>0</v>
      </c>
      <c r="P520" s="51">
        <v>22562.18</v>
      </c>
      <c r="Q520" s="51">
        <v>0</v>
      </c>
      <c r="R520" s="51">
        <f>L520/I520</f>
        <v>80.614130434782609</v>
      </c>
      <c r="S520" s="51">
        <v>1097.8900000000001</v>
      </c>
      <c r="T520" s="336">
        <v>43465</v>
      </c>
    </row>
    <row r="521" spans="1:22" s="4" customFormat="1" x14ac:dyDescent="0.25">
      <c r="A521" s="99" t="s">
        <v>427</v>
      </c>
      <c r="B521" s="41" t="s">
        <v>428</v>
      </c>
      <c r="C521" s="97" t="s">
        <v>268</v>
      </c>
      <c r="D521" s="97" t="s">
        <v>268</v>
      </c>
      <c r="E521" s="97" t="s">
        <v>268</v>
      </c>
      <c r="F521" s="97" t="s">
        <v>268</v>
      </c>
      <c r="G521" s="97" t="s">
        <v>268</v>
      </c>
      <c r="H521" s="43">
        <f>H522+H524</f>
        <v>18153.2</v>
      </c>
      <c r="I521" s="43">
        <f t="shared" ref="I521:Q521" si="96">I522+I524</f>
        <v>16230.200000000004</v>
      </c>
      <c r="J521" s="43">
        <f t="shared" si="96"/>
        <v>16073.300000000003</v>
      </c>
      <c r="K521" s="98">
        <f t="shared" si="96"/>
        <v>640</v>
      </c>
      <c r="L521" s="43">
        <f>L522+L524</f>
        <v>20098728.719999999</v>
      </c>
      <c r="M521" s="43">
        <f t="shared" si="96"/>
        <v>0</v>
      </c>
      <c r="N521" s="43">
        <f t="shared" si="96"/>
        <v>11242565.850000001</v>
      </c>
      <c r="O521" s="43">
        <f t="shared" si="96"/>
        <v>0</v>
      </c>
      <c r="P521" s="43">
        <f t="shared" si="96"/>
        <v>8856162.870000001</v>
      </c>
      <c r="Q521" s="43">
        <f t="shared" si="96"/>
        <v>0</v>
      </c>
      <c r="R521" s="43" t="s">
        <v>268</v>
      </c>
      <c r="S521" s="43" t="s">
        <v>268</v>
      </c>
      <c r="T521" s="43" t="s">
        <v>268</v>
      </c>
    </row>
    <row r="522" spans="1:22" x14ac:dyDescent="0.25">
      <c r="A522" s="52" t="s">
        <v>429</v>
      </c>
      <c r="B522" s="41" t="s">
        <v>430</v>
      </c>
      <c r="C522" s="97" t="s">
        <v>268</v>
      </c>
      <c r="D522" s="97" t="s">
        <v>268</v>
      </c>
      <c r="E522" s="97" t="s">
        <v>268</v>
      </c>
      <c r="F522" s="97" t="s">
        <v>268</v>
      </c>
      <c r="G522" s="97" t="s">
        <v>268</v>
      </c>
      <c r="H522" s="43">
        <f>H523</f>
        <v>441</v>
      </c>
      <c r="I522" s="43">
        <f t="shared" ref="I522:Q522" si="97">I523</f>
        <v>387.7</v>
      </c>
      <c r="J522" s="43">
        <f t="shared" si="97"/>
        <v>230.8</v>
      </c>
      <c r="K522" s="98">
        <f t="shared" si="97"/>
        <v>11</v>
      </c>
      <c r="L522" s="43">
        <f t="shared" si="97"/>
        <v>28889</v>
      </c>
      <c r="M522" s="43">
        <f t="shared" si="97"/>
        <v>0</v>
      </c>
      <c r="N522" s="43">
        <f t="shared" si="97"/>
        <v>22240</v>
      </c>
      <c r="O522" s="43">
        <f t="shared" si="97"/>
        <v>0</v>
      </c>
      <c r="P522" s="43">
        <f t="shared" si="97"/>
        <v>6649</v>
      </c>
      <c r="Q522" s="43">
        <f t="shared" si="97"/>
        <v>0</v>
      </c>
      <c r="R522" s="97" t="s">
        <v>268</v>
      </c>
      <c r="S522" s="97" t="s">
        <v>268</v>
      </c>
      <c r="T522" s="97" t="s">
        <v>268</v>
      </c>
    </row>
    <row r="523" spans="1:22" x14ac:dyDescent="0.25">
      <c r="A523" s="58" t="s">
        <v>434</v>
      </c>
      <c r="B523" s="50" t="s">
        <v>433</v>
      </c>
      <c r="C523" s="93">
        <v>1989</v>
      </c>
      <c r="D523" s="93">
        <v>2009</v>
      </c>
      <c r="E523" s="335" t="s">
        <v>314</v>
      </c>
      <c r="F523" s="93">
        <v>2</v>
      </c>
      <c r="G523" s="93">
        <v>1</v>
      </c>
      <c r="H523" s="51">
        <v>441</v>
      </c>
      <c r="I523" s="51">
        <v>387.7</v>
      </c>
      <c r="J523" s="51">
        <v>230.8</v>
      </c>
      <c r="K523" s="94">
        <v>11</v>
      </c>
      <c r="L523" s="51">
        <f>'Приложение 2'!C524</f>
        <v>28889</v>
      </c>
      <c r="M523" s="51">
        <v>0</v>
      </c>
      <c r="N523" s="51">
        <v>22240</v>
      </c>
      <c r="O523" s="51">
        <v>0</v>
      </c>
      <c r="P523" s="51">
        <v>6649</v>
      </c>
      <c r="Q523" s="51">
        <v>0</v>
      </c>
      <c r="R523" s="51">
        <f>L523/I523</f>
        <v>74.513799329378386</v>
      </c>
      <c r="S523" s="51">
        <v>470.48</v>
      </c>
      <c r="T523" s="336">
        <v>43465</v>
      </c>
    </row>
    <row r="524" spans="1:22" s="4" customFormat="1" x14ac:dyDescent="0.25">
      <c r="A524" s="52" t="s">
        <v>431</v>
      </c>
      <c r="B524" s="334" t="s">
        <v>432</v>
      </c>
      <c r="C524" s="97" t="s">
        <v>268</v>
      </c>
      <c r="D524" s="97" t="s">
        <v>268</v>
      </c>
      <c r="E524" s="97" t="s">
        <v>268</v>
      </c>
      <c r="F524" s="97" t="s">
        <v>268</v>
      </c>
      <c r="G524" s="97" t="s">
        <v>268</v>
      </c>
      <c r="H524" s="102">
        <f>SUM(H525:H538)</f>
        <v>17712.2</v>
      </c>
      <c r="I524" s="102">
        <f t="shared" ref="I524:Q524" si="98">SUM(I525:I538)</f>
        <v>15842.500000000004</v>
      </c>
      <c r="J524" s="102">
        <f t="shared" si="98"/>
        <v>15842.500000000004</v>
      </c>
      <c r="K524" s="103">
        <f t="shared" si="98"/>
        <v>629</v>
      </c>
      <c r="L524" s="102">
        <f t="shared" si="98"/>
        <v>20069839.719999999</v>
      </c>
      <c r="M524" s="102">
        <f t="shared" si="98"/>
        <v>0</v>
      </c>
      <c r="N524" s="102">
        <f>SUM(N525:N538)</f>
        <v>11220325.850000001</v>
      </c>
      <c r="O524" s="102">
        <f t="shared" si="98"/>
        <v>0</v>
      </c>
      <c r="P524" s="102">
        <f t="shared" si="98"/>
        <v>8849513.870000001</v>
      </c>
      <c r="Q524" s="102">
        <f t="shared" si="98"/>
        <v>0</v>
      </c>
      <c r="R524" s="102" t="s">
        <v>268</v>
      </c>
      <c r="S524" s="102" t="s">
        <v>268</v>
      </c>
      <c r="T524" s="97" t="s">
        <v>268</v>
      </c>
    </row>
    <row r="525" spans="1:22" s="4" customFormat="1" x14ac:dyDescent="0.25">
      <c r="A525" s="58" t="s">
        <v>441</v>
      </c>
      <c r="B525" s="29" t="s">
        <v>435</v>
      </c>
      <c r="C525" s="373">
        <v>1975</v>
      </c>
      <c r="D525" s="373">
        <v>2016</v>
      </c>
      <c r="E525" s="374" t="s">
        <v>272</v>
      </c>
      <c r="F525" s="373">
        <v>2</v>
      </c>
      <c r="G525" s="373">
        <v>2</v>
      </c>
      <c r="H525" s="356">
        <v>520.5</v>
      </c>
      <c r="I525" s="356">
        <v>479.5</v>
      </c>
      <c r="J525" s="356">
        <v>479.5</v>
      </c>
      <c r="K525" s="375">
        <v>24</v>
      </c>
      <c r="L525" s="28">
        <f>'Приложение 2'!C526</f>
        <v>1592111.24</v>
      </c>
      <c r="M525" s="24">
        <v>0</v>
      </c>
      <c r="N525" s="24">
        <v>1232243.4900000002</v>
      </c>
      <c r="O525" s="24">
        <v>0</v>
      </c>
      <c r="P525" s="24">
        <v>359867.75</v>
      </c>
      <c r="Q525" s="24">
        <v>0</v>
      </c>
      <c r="R525" s="51">
        <f t="shared" ref="R525:R538" si="99">L525/I525</f>
        <v>3320.3571220020854</v>
      </c>
      <c r="S525" s="28">
        <f>R525</f>
        <v>3320.3571220020854</v>
      </c>
      <c r="T525" s="376">
        <v>43465</v>
      </c>
    </row>
    <row r="526" spans="1:22" s="4" customFormat="1" x14ac:dyDescent="0.25">
      <c r="A526" s="58" t="s">
        <v>442</v>
      </c>
      <c r="B526" s="152" t="s">
        <v>455</v>
      </c>
      <c r="C526" s="373">
        <v>1979</v>
      </c>
      <c r="D526" s="373">
        <v>1979</v>
      </c>
      <c r="E526" s="374" t="s">
        <v>314</v>
      </c>
      <c r="F526" s="373">
        <v>3</v>
      </c>
      <c r="G526" s="373">
        <v>3</v>
      </c>
      <c r="H526" s="28">
        <v>1728.9</v>
      </c>
      <c r="I526" s="28">
        <v>1597.2</v>
      </c>
      <c r="J526" s="28">
        <v>1597.2</v>
      </c>
      <c r="K526" s="375">
        <v>64</v>
      </c>
      <c r="L526" s="28">
        <f>'Приложение 2'!C527</f>
        <v>233272</v>
      </c>
      <c r="M526" s="24">
        <v>0</v>
      </c>
      <c r="N526" s="24">
        <v>182686.61</v>
      </c>
      <c r="O526" s="24">
        <v>0</v>
      </c>
      <c r="P526" s="24">
        <v>50585.39</v>
      </c>
      <c r="Q526" s="24">
        <v>0</v>
      </c>
      <c r="R526" s="51">
        <f t="shared" si="99"/>
        <v>146.05058852992738</v>
      </c>
      <c r="S526" s="28">
        <v>1725.23</v>
      </c>
      <c r="T526" s="376">
        <v>43465</v>
      </c>
    </row>
    <row r="527" spans="1:22" s="4" customFormat="1" x14ac:dyDescent="0.25">
      <c r="A527" s="58" t="s">
        <v>443</v>
      </c>
      <c r="B527" s="29" t="s">
        <v>450</v>
      </c>
      <c r="C527" s="373">
        <v>1972</v>
      </c>
      <c r="D527" s="373">
        <v>2015</v>
      </c>
      <c r="E527" s="374" t="s">
        <v>272</v>
      </c>
      <c r="F527" s="373">
        <v>2</v>
      </c>
      <c r="G527" s="373">
        <v>2</v>
      </c>
      <c r="H527" s="28">
        <v>545.20000000000005</v>
      </c>
      <c r="I527" s="28">
        <v>503.2</v>
      </c>
      <c r="J527" s="28">
        <v>503.2</v>
      </c>
      <c r="K527" s="375">
        <v>20</v>
      </c>
      <c r="L527" s="28">
        <f>'Приложение 2'!C528</f>
        <v>3390664.54</v>
      </c>
      <c r="M527" s="24">
        <v>0</v>
      </c>
      <c r="N527" s="24">
        <v>2624266.56</v>
      </c>
      <c r="O527" s="24">
        <v>0</v>
      </c>
      <c r="P527" s="24">
        <v>766397.98</v>
      </c>
      <c r="Q527" s="24">
        <v>0</v>
      </c>
      <c r="R527" s="51">
        <f t="shared" si="99"/>
        <v>6738.204570747218</v>
      </c>
      <c r="S527" s="28">
        <f>R527</f>
        <v>6738.204570747218</v>
      </c>
      <c r="T527" s="376">
        <v>43465</v>
      </c>
    </row>
    <row r="528" spans="1:22" s="4" customFormat="1" x14ac:dyDescent="0.25">
      <c r="A528" s="58" t="s">
        <v>444</v>
      </c>
      <c r="B528" s="29" t="s">
        <v>436</v>
      </c>
      <c r="C528" s="373">
        <v>1973</v>
      </c>
      <c r="D528" s="373">
        <v>2012</v>
      </c>
      <c r="E528" s="374" t="s">
        <v>272</v>
      </c>
      <c r="F528" s="373">
        <v>2</v>
      </c>
      <c r="G528" s="373">
        <v>2</v>
      </c>
      <c r="H528" s="356">
        <v>547.9</v>
      </c>
      <c r="I528" s="356">
        <v>507.3</v>
      </c>
      <c r="J528" s="356">
        <v>507.3</v>
      </c>
      <c r="K528" s="375">
        <v>10</v>
      </c>
      <c r="L528" s="28">
        <f>'Приложение 2'!C529</f>
        <v>1397430.72</v>
      </c>
      <c r="M528" s="24">
        <v>0</v>
      </c>
      <c r="N528" s="24">
        <v>1081566.96</v>
      </c>
      <c r="O528" s="24">
        <v>0</v>
      </c>
      <c r="P528" s="24">
        <v>315863.76</v>
      </c>
      <c r="Q528" s="24">
        <v>0</v>
      </c>
      <c r="R528" s="51">
        <f t="shared" si="99"/>
        <v>2754.6436428149023</v>
      </c>
      <c r="S528" s="28">
        <f>R528</f>
        <v>2754.6436428149023</v>
      </c>
      <c r="T528" s="376">
        <v>43465</v>
      </c>
    </row>
    <row r="529" spans="1:20" s="4" customFormat="1" x14ac:dyDescent="0.25">
      <c r="A529" s="58" t="s">
        <v>445</v>
      </c>
      <c r="B529" s="50" t="s">
        <v>1283</v>
      </c>
      <c r="C529" s="373">
        <v>1975</v>
      </c>
      <c r="D529" s="373">
        <v>1975</v>
      </c>
      <c r="E529" s="374" t="s">
        <v>314</v>
      </c>
      <c r="F529" s="373">
        <v>3</v>
      </c>
      <c r="G529" s="373">
        <v>3</v>
      </c>
      <c r="H529" s="28">
        <v>1773.4</v>
      </c>
      <c r="I529" s="28">
        <v>1619.1</v>
      </c>
      <c r="J529" s="28">
        <v>1619.1</v>
      </c>
      <c r="K529" s="375">
        <v>60</v>
      </c>
      <c r="L529" s="28">
        <f>'Приложение 2'!C530</f>
        <v>234473</v>
      </c>
      <c r="M529" s="24">
        <v>0</v>
      </c>
      <c r="N529" s="24">
        <v>185319.19</v>
      </c>
      <c r="O529" s="24">
        <v>0</v>
      </c>
      <c r="P529" s="24">
        <v>49153.81</v>
      </c>
      <c r="Q529" s="24">
        <v>0</v>
      </c>
      <c r="R529" s="51">
        <f t="shared" si="99"/>
        <v>144.8168735717374</v>
      </c>
      <c r="S529" s="28">
        <v>1725.23</v>
      </c>
      <c r="T529" s="376">
        <v>43465</v>
      </c>
    </row>
    <row r="530" spans="1:20" s="4" customFormat="1" x14ac:dyDescent="0.25">
      <c r="A530" s="58" t="s">
        <v>446</v>
      </c>
      <c r="B530" s="29" t="s">
        <v>1178</v>
      </c>
      <c r="C530" s="373">
        <v>1978</v>
      </c>
      <c r="D530" s="373">
        <v>1978</v>
      </c>
      <c r="E530" s="374" t="s">
        <v>314</v>
      </c>
      <c r="F530" s="373">
        <v>3</v>
      </c>
      <c r="G530" s="373">
        <v>3</v>
      </c>
      <c r="H530" s="356">
        <v>1807.6</v>
      </c>
      <c r="I530" s="356">
        <v>1642.6</v>
      </c>
      <c r="J530" s="356">
        <v>1642.6</v>
      </c>
      <c r="K530" s="375">
        <v>71</v>
      </c>
      <c r="L530" s="28">
        <f>'Приложение 2'!C531</f>
        <v>625743</v>
      </c>
      <c r="M530" s="24">
        <v>0</v>
      </c>
      <c r="N530" s="24">
        <v>247074.87</v>
      </c>
      <c r="O530" s="24">
        <v>0</v>
      </c>
      <c r="P530" s="24">
        <v>378668.13</v>
      </c>
      <c r="Q530" s="24">
        <v>0</v>
      </c>
      <c r="R530" s="51">
        <f t="shared" si="99"/>
        <v>380.94666991355172</v>
      </c>
      <c r="S530" s="28">
        <v>388.97</v>
      </c>
      <c r="T530" s="376">
        <v>43465</v>
      </c>
    </row>
    <row r="531" spans="1:20" s="4" customFormat="1" x14ac:dyDescent="0.25">
      <c r="A531" s="58" t="s">
        <v>447</v>
      </c>
      <c r="B531" s="29" t="s">
        <v>1179</v>
      </c>
      <c r="C531" s="373">
        <v>1978</v>
      </c>
      <c r="D531" s="373">
        <v>1978</v>
      </c>
      <c r="E531" s="374" t="s">
        <v>314</v>
      </c>
      <c r="F531" s="373">
        <v>3</v>
      </c>
      <c r="G531" s="373">
        <v>3</v>
      </c>
      <c r="H531" s="356">
        <v>1795.9</v>
      </c>
      <c r="I531" s="356">
        <v>1634.8</v>
      </c>
      <c r="J531" s="356">
        <v>1634.8</v>
      </c>
      <c r="K531" s="375">
        <v>58</v>
      </c>
      <c r="L531" s="28">
        <f>'Приложение 2'!C532</f>
        <v>624905</v>
      </c>
      <c r="M531" s="24">
        <v>0</v>
      </c>
      <c r="N531" s="24">
        <v>227407.4</v>
      </c>
      <c r="O531" s="24">
        <v>0</v>
      </c>
      <c r="P531" s="24">
        <v>397497.59999999998</v>
      </c>
      <c r="Q531" s="24">
        <v>0</v>
      </c>
      <c r="R531" s="51">
        <f t="shared" si="99"/>
        <v>382.25165157817469</v>
      </c>
      <c r="S531" s="28">
        <v>391.15</v>
      </c>
      <c r="T531" s="376">
        <v>43465</v>
      </c>
    </row>
    <row r="532" spans="1:20" s="4" customFormat="1" x14ac:dyDescent="0.25">
      <c r="A532" s="58" t="s">
        <v>448</v>
      </c>
      <c r="B532" s="29" t="s">
        <v>1180</v>
      </c>
      <c r="C532" s="373">
        <v>1977</v>
      </c>
      <c r="D532" s="373">
        <v>1977</v>
      </c>
      <c r="E532" s="374" t="s">
        <v>314</v>
      </c>
      <c r="F532" s="373">
        <v>3</v>
      </c>
      <c r="G532" s="373">
        <v>3</v>
      </c>
      <c r="H532" s="356">
        <v>1776.1</v>
      </c>
      <c r="I532" s="356">
        <v>1608.5</v>
      </c>
      <c r="J532" s="356">
        <v>1608.5</v>
      </c>
      <c r="K532" s="375">
        <v>65</v>
      </c>
      <c r="L532" s="28">
        <f>'Приложение 2'!C533</f>
        <v>623486</v>
      </c>
      <c r="M532" s="24">
        <v>0</v>
      </c>
      <c r="N532" s="24">
        <v>264751.78000000003</v>
      </c>
      <c r="O532" s="24">
        <v>0</v>
      </c>
      <c r="P532" s="24">
        <v>358734.22</v>
      </c>
      <c r="Q532" s="24">
        <v>0</v>
      </c>
      <c r="R532" s="51">
        <f t="shared" si="99"/>
        <v>387.61952129313022</v>
      </c>
      <c r="S532" s="28">
        <v>394.29</v>
      </c>
      <c r="T532" s="376">
        <v>43465</v>
      </c>
    </row>
    <row r="533" spans="1:20" s="4" customFormat="1" x14ac:dyDescent="0.25">
      <c r="A533" s="58" t="s">
        <v>449</v>
      </c>
      <c r="B533" s="29" t="s">
        <v>437</v>
      </c>
      <c r="C533" s="373">
        <v>1974</v>
      </c>
      <c r="D533" s="373">
        <v>1974</v>
      </c>
      <c r="E533" s="374" t="s">
        <v>314</v>
      </c>
      <c r="F533" s="373">
        <v>3</v>
      </c>
      <c r="G533" s="373">
        <v>3</v>
      </c>
      <c r="H533" s="356">
        <v>1827.2</v>
      </c>
      <c r="I533" s="356">
        <v>1660.2</v>
      </c>
      <c r="J533" s="356">
        <v>1660.2</v>
      </c>
      <c r="K533" s="359">
        <v>67</v>
      </c>
      <c r="L533" s="28">
        <f>'Приложение 2'!C534</f>
        <v>767302.28</v>
      </c>
      <c r="M533" s="24">
        <v>0</v>
      </c>
      <c r="N533" s="24">
        <v>593867.56999999995</v>
      </c>
      <c r="O533" s="24">
        <v>0</v>
      </c>
      <c r="P533" s="24">
        <v>173434.71</v>
      </c>
      <c r="Q533" s="24">
        <v>0</v>
      </c>
      <c r="R533" s="51">
        <f t="shared" si="99"/>
        <v>462.17460546922058</v>
      </c>
      <c r="S533" s="28">
        <v>1911.76</v>
      </c>
      <c r="T533" s="376">
        <v>43465</v>
      </c>
    </row>
    <row r="534" spans="1:20" s="4" customFormat="1" x14ac:dyDescent="0.25">
      <c r="A534" s="58" t="s">
        <v>456</v>
      </c>
      <c r="B534" s="29" t="s">
        <v>438</v>
      </c>
      <c r="C534" s="373">
        <v>1982</v>
      </c>
      <c r="D534" s="373">
        <v>2013</v>
      </c>
      <c r="E534" s="374" t="s">
        <v>272</v>
      </c>
      <c r="F534" s="373">
        <v>2</v>
      </c>
      <c r="G534" s="373">
        <v>3</v>
      </c>
      <c r="H534" s="356">
        <v>824.3</v>
      </c>
      <c r="I534" s="356">
        <v>729</v>
      </c>
      <c r="J534" s="356">
        <v>729</v>
      </c>
      <c r="K534" s="375">
        <v>17</v>
      </c>
      <c r="L534" s="28">
        <f>'Приложение 2'!C535</f>
        <v>1676138.5</v>
      </c>
      <c r="M534" s="24">
        <v>0</v>
      </c>
      <c r="N534" s="24">
        <v>1297277.9099999999</v>
      </c>
      <c r="O534" s="24">
        <v>0</v>
      </c>
      <c r="P534" s="24">
        <v>378860.58999999997</v>
      </c>
      <c r="Q534" s="24">
        <v>0</v>
      </c>
      <c r="R534" s="51">
        <f t="shared" si="99"/>
        <v>2299.2297668038409</v>
      </c>
      <c r="S534" s="28">
        <v>4246.09</v>
      </c>
      <c r="T534" s="376">
        <v>43465</v>
      </c>
    </row>
    <row r="535" spans="1:20" s="4" customFormat="1" x14ac:dyDescent="0.25">
      <c r="A535" s="58" t="s">
        <v>798</v>
      </c>
      <c r="B535" s="29" t="s">
        <v>451</v>
      </c>
      <c r="C535" s="373">
        <v>1974</v>
      </c>
      <c r="D535" s="373">
        <v>2016</v>
      </c>
      <c r="E535" s="374" t="s">
        <v>272</v>
      </c>
      <c r="F535" s="373">
        <v>2</v>
      </c>
      <c r="G535" s="373">
        <v>2</v>
      </c>
      <c r="H535" s="28">
        <v>536</v>
      </c>
      <c r="I535" s="28">
        <v>495</v>
      </c>
      <c r="J535" s="28">
        <v>495</v>
      </c>
      <c r="K535" s="375">
        <v>23</v>
      </c>
      <c r="L535" s="28">
        <f>'Приложение 2'!C536</f>
        <v>3175935.19</v>
      </c>
      <c r="M535" s="24">
        <v>0</v>
      </c>
      <c r="N535" s="24">
        <v>2223154.63</v>
      </c>
      <c r="O535" s="24">
        <v>0</v>
      </c>
      <c r="P535" s="24">
        <v>952780.56</v>
      </c>
      <c r="Q535" s="24">
        <v>0</v>
      </c>
      <c r="R535" s="51">
        <f t="shared" si="99"/>
        <v>6416.0306868686866</v>
      </c>
      <c r="S535" s="28">
        <f>R535</f>
        <v>6416.0306868686866</v>
      </c>
      <c r="T535" s="376">
        <v>43465</v>
      </c>
    </row>
    <row r="536" spans="1:20" s="4" customFormat="1" x14ac:dyDescent="0.25">
      <c r="A536" s="58" t="s">
        <v>799</v>
      </c>
      <c r="B536" s="152" t="s">
        <v>1284</v>
      </c>
      <c r="C536" s="373">
        <v>1978</v>
      </c>
      <c r="D536" s="373">
        <v>1978</v>
      </c>
      <c r="E536" s="374" t="s">
        <v>314</v>
      </c>
      <c r="F536" s="373">
        <v>2</v>
      </c>
      <c r="G536" s="373">
        <v>2</v>
      </c>
      <c r="H536" s="28">
        <v>696.2</v>
      </c>
      <c r="I536" s="28">
        <v>628.20000000000005</v>
      </c>
      <c r="J536" s="28">
        <v>628.20000000000005</v>
      </c>
      <c r="K536" s="375">
        <v>28</v>
      </c>
      <c r="L536" s="28">
        <f>'Приложение 2'!C537</f>
        <v>143210</v>
      </c>
      <c r="M536" s="24">
        <v>0</v>
      </c>
      <c r="N536" s="24">
        <v>120914.01000000001</v>
      </c>
      <c r="O536" s="24">
        <v>0</v>
      </c>
      <c r="P536" s="24">
        <v>22295.99</v>
      </c>
      <c r="Q536" s="24">
        <v>0</v>
      </c>
      <c r="R536" s="51">
        <f t="shared" si="99"/>
        <v>227.96879974530404</v>
      </c>
      <c r="S536" s="28">
        <v>2376.8000000000002</v>
      </c>
      <c r="T536" s="376">
        <v>43465</v>
      </c>
    </row>
    <row r="537" spans="1:20" s="4" customFormat="1" x14ac:dyDescent="0.25">
      <c r="A537" s="58" t="s">
        <v>800</v>
      </c>
      <c r="B537" s="50" t="s">
        <v>1285</v>
      </c>
      <c r="C537" s="373">
        <v>1976</v>
      </c>
      <c r="D537" s="373">
        <v>1976</v>
      </c>
      <c r="E537" s="374" t="s">
        <v>314</v>
      </c>
      <c r="F537" s="373">
        <v>3</v>
      </c>
      <c r="G537" s="373">
        <v>2</v>
      </c>
      <c r="H537" s="28">
        <v>1503.7</v>
      </c>
      <c r="I537" s="28">
        <v>1063.7</v>
      </c>
      <c r="J537" s="28">
        <v>1063.7</v>
      </c>
      <c r="K537" s="375">
        <v>53</v>
      </c>
      <c r="L537" s="28">
        <f>'Приложение 2'!C538</f>
        <v>295979</v>
      </c>
      <c r="M537" s="24">
        <v>0</v>
      </c>
      <c r="N537" s="24">
        <v>249900.62</v>
      </c>
      <c r="O537" s="24">
        <v>0</v>
      </c>
      <c r="P537" s="24">
        <v>46078.38</v>
      </c>
      <c r="Q537" s="24">
        <v>0</v>
      </c>
      <c r="R537" s="51">
        <f t="shared" si="99"/>
        <v>278.25420701325561</v>
      </c>
      <c r="S537" s="28">
        <v>2274.5</v>
      </c>
      <c r="T537" s="376">
        <v>43465</v>
      </c>
    </row>
    <row r="538" spans="1:20" s="4" customFormat="1" x14ac:dyDescent="0.25">
      <c r="A538" s="58" t="s">
        <v>801</v>
      </c>
      <c r="B538" s="29" t="s">
        <v>1176</v>
      </c>
      <c r="C538" s="373">
        <v>1974</v>
      </c>
      <c r="D538" s="373">
        <v>2007</v>
      </c>
      <c r="E538" s="374" t="s">
        <v>314</v>
      </c>
      <c r="F538" s="373">
        <v>3</v>
      </c>
      <c r="G538" s="373">
        <v>3</v>
      </c>
      <c r="H538" s="28">
        <v>1829.3</v>
      </c>
      <c r="I538" s="28">
        <v>1674.2</v>
      </c>
      <c r="J538" s="28">
        <v>1674.2</v>
      </c>
      <c r="K538" s="375">
        <v>69</v>
      </c>
      <c r="L538" s="28">
        <f>'Приложение 2'!C539</f>
        <v>5289189.25</v>
      </c>
      <c r="M538" s="24">
        <v>0</v>
      </c>
      <c r="N538" s="24">
        <v>689894.25</v>
      </c>
      <c r="O538" s="24">
        <v>0</v>
      </c>
      <c r="P538" s="24">
        <v>4599295</v>
      </c>
      <c r="Q538" s="24">
        <v>0</v>
      </c>
      <c r="R538" s="51">
        <f t="shared" si="99"/>
        <v>3159.2338131644965</v>
      </c>
      <c r="S538" s="28">
        <v>2747.16</v>
      </c>
      <c r="T538" s="376">
        <v>43830</v>
      </c>
    </row>
    <row r="539" spans="1:20" s="160" customFormat="1" x14ac:dyDescent="0.25">
      <c r="A539" s="99" t="s">
        <v>458</v>
      </c>
      <c r="B539" s="41" t="s">
        <v>457</v>
      </c>
      <c r="C539" s="97" t="s">
        <v>268</v>
      </c>
      <c r="D539" s="97" t="s">
        <v>268</v>
      </c>
      <c r="E539" s="97" t="s">
        <v>268</v>
      </c>
      <c r="F539" s="97" t="s">
        <v>268</v>
      </c>
      <c r="G539" s="97" t="s">
        <v>268</v>
      </c>
      <c r="H539" s="43">
        <f t="shared" ref="H539:Q539" si="100">SUM(H540:H592)</f>
        <v>203493.48</v>
      </c>
      <c r="I539" s="43">
        <f t="shared" si="100"/>
        <v>186619.1</v>
      </c>
      <c r="J539" s="43">
        <f t="shared" si="100"/>
        <v>186619.1</v>
      </c>
      <c r="K539" s="98">
        <f t="shared" si="100"/>
        <v>8984</v>
      </c>
      <c r="L539" s="43">
        <f t="shared" si="100"/>
        <v>332035316.71999997</v>
      </c>
      <c r="M539" s="43">
        <f t="shared" si="100"/>
        <v>0</v>
      </c>
      <c r="N539" s="43">
        <f t="shared" si="100"/>
        <v>220680146.26000008</v>
      </c>
      <c r="O539" s="43">
        <f t="shared" si="100"/>
        <v>0</v>
      </c>
      <c r="P539" s="43">
        <f t="shared" si="100"/>
        <v>111355170.45999998</v>
      </c>
      <c r="Q539" s="43">
        <f t="shared" si="100"/>
        <v>0</v>
      </c>
      <c r="R539" s="43" t="s">
        <v>268</v>
      </c>
      <c r="S539" s="43" t="s">
        <v>268</v>
      </c>
      <c r="T539" s="43" t="s">
        <v>268</v>
      </c>
    </row>
    <row r="540" spans="1:20" s="160" customFormat="1" x14ac:dyDescent="0.25">
      <c r="A540" s="58" t="s">
        <v>459</v>
      </c>
      <c r="B540" s="25" t="s">
        <v>849</v>
      </c>
      <c r="C540" s="354">
        <v>1973</v>
      </c>
      <c r="D540" s="354">
        <v>2007</v>
      </c>
      <c r="E540" s="355" t="s">
        <v>323</v>
      </c>
      <c r="F540" s="354">
        <v>5</v>
      </c>
      <c r="G540" s="354">
        <v>6</v>
      </c>
      <c r="H540" s="24">
        <v>4869.2</v>
      </c>
      <c r="I540" s="24">
        <v>4410.8999999999996</v>
      </c>
      <c r="J540" s="24">
        <v>4410.8999999999996</v>
      </c>
      <c r="K540" s="354">
        <v>214</v>
      </c>
      <c r="L540" s="51">
        <f>'Приложение 2'!C541</f>
        <v>4593728</v>
      </c>
      <c r="M540" s="113">
        <v>0</v>
      </c>
      <c r="N540" s="24">
        <v>4518622.62</v>
      </c>
      <c r="O540" s="113">
        <v>0</v>
      </c>
      <c r="P540" s="24">
        <v>75105.38</v>
      </c>
      <c r="Q540" s="24">
        <v>0</v>
      </c>
      <c r="R540" s="51">
        <f t="shared" ref="R540:R592" si="101">L540/I540</f>
        <v>1041.4491373642568</v>
      </c>
      <c r="S540" s="24">
        <v>2536.2799999999997</v>
      </c>
      <c r="T540" s="115" t="s">
        <v>281</v>
      </c>
    </row>
    <row r="541" spans="1:20" s="160" customFormat="1" x14ac:dyDescent="0.25">
      <c r="A541" s="58" t="s">
        <v>460</v>
      </c>
      <c r="B541" s="25" t="s">
        <v>1297</v>
      </c>
      <c r="C541" s="354">
        <v>1980</v>
      </c>
      <c r="D541" s="354">
        <v>1980</v>
      </c>
      <c r="E541" s="355" t="s">
        <v>323</v>
      </c>
      <c r="F541" s="354">
        <v>5</v>
      </c>
      <c r="G541" s="354">
        <v>1</v>
      </c>
      <c r="H541" s="24" t="s">
        <v>1301</v>
      </c>
      <c r="I541" s="24">
        <v>5139.1000000000004</v>
      </c>
      <c r="J541" s="24">
        <v>5139.1000000000004</v>
      </c>
      <c r="K541" s="354">
        <v>233</v>
      </c>
      <c r="L541" s="51">
        <f>'Приложение 2'!C542</f>
        <v>291010</v>
      </c>
      <c r="M541" s="113">
        <v>0</v>
      </c>
      <c r="N541" s="24">
        <v>123970.26</v>
      </c>
      <c r="O541" s="113">
        <v>0</v>
      </c>
      <c r="P541" s="24">
        <v>167039.74</v>
      </c>
      <c r="Q541" s="24">
        <v>0</v>
      </c>
      <c r="R541" s="51">
        <f t="shared" si="101"/>
        <v>56.626646689108981</v>
      </c>
      <c r="S541" s="24">
        <v>317.80074924000002</v>
      </c>
      <c r="T541" s="115" t="s">
        <v>281</v>
      </c>
    </row>
    <row r="542" spans="1:20" s="160" customFormat="1" x14ac:dyDescent="0.25">
      <c r="A542" s="58" t="s">
        <v>461</v>
      </c>
      <c r="B542" s="25" t="s">
        <v>852</v>
      </c>
      <c r="C542" s="354">
        <v>1963</v>
      </c>
      <c r="D542" s="354">
        <v>1963</v>
      </c>
      <c r="E542" s="355" t="s">
        <v>324</v>
      </c>
      <c r="F542" s="354">
        <v>4</v>
      </c>
      <c r="G542" s="354">
        <v>2</v>
      </c>
      <c r="H542" s="356">
        <v>1749.9</v>
      </c>
      <c r="I542" s="24">
        <v>1505.5</v>
      </c>
      <c r="J542" s="24">
        <v>1505.5</v>
      </c>
      <c r="K542" s="357">
        <v>165</v>
      </c>
      <c r="L542" s="51">
        <f>'Приложение 2'!C543</f>
        <v>2314173.4500000002</v>
      </c>
      <c r="M542" s="24">
        <v>0</v>
      </c>
      <c r="N542" s="24">
        <v>985236.94</v>
      </c>
      <c r="O542" s="24">
        <v>0</v>
      </c>
      <c r="P542" s="24">
        <v>1328936.5099999998</v>
      </c>
      <c r="Q542" s="24">
        <v>0</v>
      </c>
      <c r="R542" s="51">
        <f t="shared" si="101"/>
        <v>1537.1460976419796</v>
      </c>
      <c r="S542" s="24">
        <v>4519.4805712387915</v>
      </c>
      <c r="T542" s="115" t="s">
        <v>281</v>
      </c>
    </row>
    <row r="543" spans="1:20" s="160" customFormat="1" x14ac:dyDescent="0.25">
      <c r="A543" s="58" t="s">
        <v>462</v>
      </c>
      <c r="B543" s="26" t="s">
        <v>854</v>
      </c>
      <c r="C543" s="360">
        <v>1966</v>
      </c>
      <c r="D543" s="360">
        <v>1966</v>
      </c>
      <c r="E543" s="355" t="s">
        <v>314</v>
      </c>
      <c r="F543" s="354">
        <v>4</v>
      </c>
      <c r="G543" s="354">
        <v>2</v>
      </c>
      <c r="H543" s="356">
        <v>2211.3000000000002</v>
      </c>
      <c r="I543" s="24">
        <v>2040.5</v>
      </c>
      <c r="J543" s="24">
        <v>2040.5</v>
      </c>
      <c r="K543" s="357">
        <v>144</v>
      </c>
      <c r="L543" s="51">
        <f>'Приложение 2'!C544</f>
        <v>964515</v>
      </c>
      <c r="M543" s="24">
        <v>0</v>
      </c>
      <c r="N543" s="24">
        <v>385806</v>
      </c>
      <c r="O543" s="24">
        <v>0</v>
      </c>
      <c r="P543" s="24">
        <v>578709</v>
      </c>
      <c r="Q543" s="24">
        <v>0</v>
      </c>
      <c r="R543" s="51">
        <f t="shared" si="101"/>
        <v>472.6856162705219</v>
      </c>
      <c r="S543" s="24">
        <v>647.11982357265379</v>
      </c>
      <c r="T543" s="377">
        <v>43465</v>
      </c>
    </row>
    <row r="544" spans="1:20" s="160" customFormat="1" x14ac:dyDescent="0.25">
      <c r="A544" s="58" t="s">
        <v>463</v>
      </c>
      <c r="B544" s="26" t="s">
        <v>1302</v>
      </c>
      <c r="C544" s="360">
        <v>1965</v>
      </c>
      <c r="D544" s="360">
        <v>1965</v>
      </c>
      <c r="E544" s="355" t="s">
        <v>314</v>
      </c>
      <c r="F544" s="354">
        <v>4</v>
      </c>
      <c r="G544" s="354">
        <v>10</v>
      </c>
      <c r="H544" s="356">
        <v>7296.6</v>
      </c>
      <c r="I544" s="356">
        <v>6801.2</v>
      </c>
      <c r="J544" s="356">
        <v>6801.2</v>
      </c>
      <c r="K544" s="357">
        <v>213</v>
      </c>
      <c r="L544" s="51">
        <f>'Приложение 2'!C545</f>
        <v>275124</v>
      </c>
      <c r="M544" s="24">
        <v>0</v>
      </c>
      <c r="N544" s="24">
        <v>275124</v>
      </c>
      <c r="O544" s="24">
        <v>0</v>
      </c>
      <c r="P544" s="24">
        <v>0</v>
      </c>
      <c r="Q544" s="24">
        <v>0</v>
      </c>
      <c r="R544" s="51">
        <f t="shared" si="101"/>
        <v>40.452273128271486</v>
      </c>
      <c r="S544" s="24">
        <v>873</v>
      </c>
      <c r="T544" s="377">
        <v>43465</v>
      </c>
    </row>
    <row r="545" spans="1:22" s="160" customFormat="1" x14ac:dyDescent="0.25">
      <c r="A545" s="58" t="s">
        <v>464</v>
      </c>
      <c r="B545" s="25" t="s">
        <v>855</v>
      </c>
      <c r="C545" s="354">
        <v>1979</v>
      </c>
      <c r="D545" s="354">
        <v>1979</v>
      </c>
      <c r="E545" s="355" t="s">
        <v>323</v>
      </c>
      <c r="F545" s="354">
        <v>5</v>
      </c>
      <c r="G545" s="354">
        <v>6</v>
      </c>
      <c r="H545" s="356">
        <v>4812</v>
      </c>
      <c r="I545" s="24">
        <v>4358.8</v>
      </c>
      <c r="J545" s="24">
        <v>4358.8</v>
      </c>
      <c r="K545" s="357">
        <v>225</v>
      </c>
      <c r="L545" s="51">
        <f>'Приложение 2'!C546</f>
        <v>5818892.5599999996</v>
      </c>
      <c r="M545" s="24">
        <v>0</v>
      </c>
      <c r="N545" s="24">
        <v>2477337.15</v>
      </c>
      <c r="O545" s="24">
        <v>0</v>
      </c>
      <c r="P545" s="24">
        <v>3341555.4099999997</v>
      </c>
      <c r="Q545" s="24">
        <v>0</v>
      </c>
      <c r="R545" s="51">
        <f t="shared" si="101"/>
        <v>1334.9758098559234</v>
      </c>
      <c r="S545" s="24">
        <v>1368.6500871799578</v>
      </c>
      <c r="T545" s="377">
        <v>43465</v>
      </c>
    </row>
    <row r="546" spans="1:22" s="160" customFormat="1" x14ac:dyDescent="0.25">
      <c r="A546" s="58" t="s">
        <v>465</v>
      </c>
      <c r="B546" s="25" t="s">
        <v>1267</v>
      </c>
      <c r="C546" s="354">
        <v>1972</v>
      </c>
      <c r="D546" s="354">
        <v>2013</v>
      </c>
      <c r="E546" s="355" t="s">
        <v>323</v>
      </c>
      <c r="F546" s="354">
        <v>5</v>
      </c>
      <c r="G546" s="354">
        <v>8</v>
      </c>
      <c r="H546" s="24">
        <v>6278.1</v>
      </c>
      <c r="I546" s="24">
        <v>5670.1</v>
      </c>
      <c r="J546" s="24">
        <v>5670.1</v>
      </c>
      <c r="K546" s="354">
        <v>230</v>
      </c>
      <c r="L546" s="51">
        <f>'Приложение 2'!C547</f>
        <v>5768470.7999999998</v>
      </c>
      <c r="M546" s="113">
        <v>0</v>
      </c>
      <c r="N546" s="24">
        <v>3622262.69</v>
      </c>
      <c r="O546" s="113">
        <v>0</v>
      </c>
      <c r="P546" s="24">
        <v>2146208.11</v>
      </c>
      <c r="Q546" s="24">
        <v>0</v>
      </c>
      <c r="R546" s="51">
        <f t="shared" si="101"/>
        <v>1017.3490414631134</v>
      </c>
      <c r="S546" s="24">
        <v>2391.2498897726668</v>
      </c>
      <c r="T546" s="115" t="s">
        <v>281</v>
      </c>
    </row>
    <row r="547" spans="1:22" s="160" customFormat="1" x14ac:dyDescent="0.25">
      <c r="A547" s="58" t="s">
        <v>466</v>
      </c>
      <c r="B547" s="124" t="s">
        <v>1</v>
      </c>
      <c r="C547" s="123">
        <v>1984</v>
      </c>
      <c r="D547" s="123">
        <v>2012</v>
      </c>
      <c r="E547" s="118" t="s">
        <v>323</v>
      </c>
      <c r="F547" s="117">
        <v>5</v>
      </c>
      <c r="G547" s="117">
        <v>6</v>
      </c>
      <c r="H547" s="154">
        <v>4750.3</v>
      </c>
      <c r="I547" s="154">
        <v>4241.7</v>
      </c>
      <c r="J547" s="154">
        <v>4241.7</v>
      </c>
      <c r="K547" s="120">
        <v>126</v>
      </c>
      <c r="L547" s="43">
        <f>'Приложение 2'!C548</f>
        <v>10101762</v>
      </c>
      <c r="M547" s="119">
        <v>0</v>
      </c>
      <c r="N547" s="119">
        <v>0</v>
      </c>
      <c r="O547" s="119">
        <v>0</v>
      </c>
      <c r="P547" s="119">
        <v>10101762</v>
      </c>
      <c r="Q547" s="119">
        <v>0</v>
      </c>
      <c r="R547" s="51">
        <f t="shared" si="101"/>
        <v>2381.536176532994</v>
      </c>
      <c r="S547" s="119">
        <v>5623.76</v>
      </c>
      <c r="T547" s="161" t="s">
        <v>282</v>
      </c>
    </row>
    <row r="548" spans="1:22" s="160" customFormat="1" x14ac:dyDescent="0.25">
      <c r="A548" s="58" t="s">
        <v>467</v>
      </c>
      <c r="B548" s="25" t="s">
        <v>862</v>
      </c>
      <c r="C548" s="354">
        <v>1975</v>
      </c>
      <c r="D548" s="354">
        <v>1975</v>
      </c>
      <c r="E548" s="355" t="s">
        <v>324</v>
      </c>
      <c r="F548" s="354">
        <v>4</v>
      </c>
      <c r="G548" s="354">
        <v>4</v>
      </c>
      <c r="H548" s="356">
        <v>3495.3</v>
      </c>
      <c r="I548" s="24">
        <v>3204.5</v>
      </c>
      <c r="J548" s="24">
        <v>3204.5</v>
      </c>
      <c r="K548" s="357">
        <v>160</v>
      </c>
      <c r="L548" s="51">
        <f>'Приложение 2'!C549</f>
        <v>401630.79</v>
      </c>
      <c r="M548" s="24">
        <v>0</v>
      </c>
      <c r="N548" s="24">
        <v>170990.42</v>
      </c>
      <c r="O548" s="24">
        <v>0</v>
      </c>
      <c r="P548" s="24">
        <v>230640.37</v>
      </c>
      <c r="Q548" s="24">
        <v>0</v>
      </c>
      <c r="R548" s="51">
        <f t="shared" si="101"/>
        <v>125.33337182087689</v>
      </c>
      <c r="S548" s="24">
        <v>735.22983304727722</v>
      </c>
      <c r="T548" s="115" t="s">
        <v>281</v>
      </c>
    </row>
    <row r="549" spans="1:22" s="160" customFormat="1" ht="14.25" customHeight="1" x14ac:dyDescent="0.25">
      <c r="A549" s="58" t="s">
        <v>468</v>
      </c>
      <c r="B549" s="25" t="s">
        <v>864</v>
      </c>
      <c r="C549" s="354">
        <v>1979</v>
      </c>
      <c r="D549" s="354">
        <v>1979</v>
      </c>
      <c r="E549" s="355" t="s">
        <v>323</v>
      </c>
      <c r="F549" s="354">
        <v>5</v>
      </c>
      <c r="G549" s="354">
        <v>8</v>
      </c>
      <c r="H549" s="356">
        <v>5958.1</v>
      </c>
      <c r="I549" s="24">
        <v>5355.7</v>
      </c>
      <c r="J549" s="24">
        <v>5355.7</v>
      </c>
      <c r="K549" s="357">
        <v>300</v>
      </c>
      <c r="L549" s="51">
        <f>'Приложение 2'!C550</f>
        <v>8764096</v>
      </c>
      <c r="M549" s="24">
        <v>0</v>
      </c>
      <c r="N549" s="24">
        <v>7686140.04</v>
      </c>
      <c r="O549" s="24">
        <v>0</v>
      </c>
      <c r="P549" s="24">
        <v>1077955.96</v>
      </c>
      <c r="Q549" s="24">
        <v>0</v>
      </c>
      <c r="R549" s="51">
        <f t="shared" si="101"/>
        <v>1636.4053251675784</v>
      </c>
      <c r="S549" s="24">
        <v>3818.9799652706465</v>
      </c>
      <c r="T549" s="115" t="s">
        <v>281</v>
      </c>
    </row>
    <row r="550" spans="1:22" s="160" customFormat="1" x14ac:dyDescent="0.25">
      <c r="A550" s="58" t="s">
        <v>469</v>
      </c>
      <c r="B550" s="25" t="s">
        <v>918</v>
      </c>
      <c r="C550" s="354">
        <v>1982</v>
      </c>
      <c r="D550" s="354">
        <v>1982</v>
      </c>
      <c r="E550" s="355" t="s">
        <v>323</v>
      </c>
      <c r="F550" s="354">
        <v>5</v>
      </c>
      <c r="G550" s="354">
        <v>6</v>
      </c>
      <c r="H550" s="356">
        <v>4786.3</v>
      </c>
      <c r="I550" s="24">
        <v>4279.7</v>
      </c>
      <c r="J550" s="24">
        <f>I550</f>
        <v>4279.7</v>
      </c>
      <c r="K550" s="357">
        <v>197</v>
      </c>
      <c r="L550" s="51">
        <f>'Приложение 2'!C551</f>
        <v>3367143</v>
      </c>
      <c r="M550" s="24">
        <v>0</v>
      </c>
      <c r="N550" s="24">
        <v>2636216.5</v>
      </c>
      <c r="O550" s="24">
        <v>0</v>
      </c>
      <c r="P550" s="24">
        <v>730926.5</v>
      </c>
      <c r="Q550" s="24">
        <v>0</v>
      </c>
      <c r="R550" s="51">
        <f t="shared" si="101"/>
        <v>786.77080169170745</v>
      </c>
      <c r="S550" s="24">
        <v>1948.7800546767298</v>
      </c>
      <c r="T550" s="115" t="s">
        <v>281</v>
      </c>
    </row>
    <row r="551" spans="1:22" s="160" customFormat="1" x14ac:dyDescent="0.25">
      <c r="A551" s="58" t="s">
        <v>470</v>
      </c>
      <c r="B551" s="25" t="s">
        <v>928</v>
      </c>
      <c r="C551" s="354">
        <v>1984</v>
      </c>
      <c r="D551" s="354">
        <v>2007</v>
      </c>
      <c r="E551" s="355" t="s">
        <v>323</v>
      </c>
      <c r="F551" s="354">
        <v>5</v>
      </c>
      <c r="G551" s="354">
        <v>11</v>
      </c>
      <c r="H551" s="24">
        <v>9186</v>
      </c>
      <c r="I551" s="24">
        <v>8285.7000000000007</v>
      </c>
      <c r="J551" s="24">
        <v>8285.7000000000007</v>
      </c>
      <c r="K551" s="354">
        <v>278</v>
      </c>
      <c r="L551" s="51">
        <f>'Приложение 2'!C552</f>
        <v>13667966</v>
      </c>
      <c r="M551" s="113">
        <v>0</v>
      </c>
      <c r="N551" s="24">
        <v>10569137.1</v>
      </c>
      <c r="O551" s="113">
        <v>0</v>
      </c>
      <c r="P551" s="24">
        <v>3098828.9</v>
      </c>
      <c r="Q551" s="24">
        <v>0</v>
      </c>
      <c r="R551" s="51">
        <f t="shared" si="101"/>
        <v>1649.5849475602542</v>
      </c>
      <c r="S551" s="24">
        <v>3818.9799292757398</v>
      </c>
      <c r="T551" s="115" t="s">
        <v>281</v>
      </c>
    </row>
    <row r="552" spans="1:22" s="22" customFormat="1" x14ac:dyDescent="0.25">
      <c r="A552" s="58" t="s">
        <v>471</v>
      </c>
      <c r="B552" s="26" t="s">
        <v>931</v>
      </c>
      <c r="C552" s="378">
        <v>1972</v>
      </c>
      <c r="D552" s="378">
        <v>1972</v>
      </c>
      <c r="E552" s="378" t="s">
        <v>314</v>
      </c>
      <c r="F552" s="378">
        <v>4</v>
      </c>
      <c r="G552" s="378">
        <v>3</v>
      </c>
      <c r="H552" s="113">
        <v>2314.9</v>
      </c>
      <c r="I552" s="113">
        <v>2093.4</v>
      </c>
      <c r="J552" s="113">
        <v>2093.4</v>
      </c>
      <c r="K552" s="379">
        <v>92</v>
      </c>
      <c r="L552" s="51">
        <f>'Приложение 2'!C553</f>
        <v>3062407</v>
      </c>
      <c r="M552" s="113">
        <v>0</v>
      </c>
      <c r="N552" s="24">
        <v>1266551.2</v>
      </c>
      <c r="O552" s="113">
        <v>0</v>
      </c>
      <c r="P552" s="24">
        <v>1795855.8</v>
      </c>
      <c r="Q552" s="24">
        <v>0</v>
      </c>
      <c r="R552" s="51">
        <f t="shared" si="101"/>
        <v>1462.8866915066399</v>
      </c>
      <c r="S552" s="24">
        <v>2272.16</v>
      </c>
      <c r="T552" s="115" t="s">
        <v>281</v>
      </c>
    </row>
    <row r="553" spans="1:22" s="162" customFormat="1" ht="15" customHeight="1" x14ac:dyDescent="0.25">
      <c r="A553" s="58" t="s">
        <v>472</v>
      </c>
      <c r="B553" s="116" t="s">
        <v>867</v>
      </c>
      <c r="C553" s="117">
        <v>1979</v>
      </c>
      <c r="D553" s="117">
        <v>1979</v>
      </c>
      <c r="E553" s="118" t="s">
        <v>323</v>
      </c>
      <c r="F553" s="117">
        <v>5</v>
      </c>
      <c r="G553" s="117">
        <v>4</v>
      </c>
      <c r="H553" s="154">
        <v>3016.3</v>
      </c>
      <c r="I553" s="119">
        <v>2710.3</v>
      </c>
      <c r="J553" s="119">
        <v>2710.3</v>
      </c>
      <c r="K553" s="120">
        <v>125</v>
      </c>
      <c r="L553" s="43">
        <f>'Приложение 2'!C554</f>
        <v>6869854</v>
      </c>
      <c r="M553" s="121">
        <v>0</v>
      </c>
      <c r="N553" s="119">
        <v>5715404.7599999998</v>
      </c>
      <c r="O553" s="121">
        <v>0</v>
      </c>
      <c r="P553" s="119">
        <v>1154449.24</v>
      </c>
      <c r="Q553" s="119">
        <v>0</v>
      </c>
      <c r="R553" s="51">
        <f t="shared" si="101"/>
        <v>2534.7208796074233</v>
      </c>
      <c r="S553" s="121">
        <v>5623.76</v>
      </c>
      <c r="T553" s="122" t="s">
        <v>281</v>
      </c>
      <c r="U553" s="22"/>
      <c r="V553" s="22"/>
    </row>
    <row r="554" spans="1:22" s="22" customFormat="1" x14ac:dyDescent="0.25">
      <c r="A554" s="58" t="s">
        <v>473</v>
      </c>
      <c r="B554" s="25" t="s">
        <v>1268</v>
      </c>
      <c r="C554" s="354">
        <v>1974</v>
      </c>
      <c r="D554" s="354">
        <v>2007</v>
      </c>
      <c r="E554" s="380" t="s">
        <v>1272</v>
      </c>
      <c r="F554" s="354">
        <v>4</v>
      </c>
      <c r="G554" s="354">
        <v>4</v>
      </c>
      <c r="H554" s="24">
        <v>3296.2</v>
      </c>
      <c r="I554" s="24">
        <v>3296.2</v>
      </c>
      <c r="J554" s="24">
        <v>3296.2</v>
      </c>
      <c r="K554" s="354">
        <v>105</v>
      </c>
      <c r="L554" s="51">
        <f>'Приложение 2'!C555</f>
        <v>2171849</v>
      </c>
      <c r="M554" s="113">
        <v>0</v>
      </c>
      <c r="N554" s="24">
        <v>2111863.67</v>
      </c>
      <c r="O554" s="113">
        <v>0</v>
      </c>
      <c r="P554" s="24">
        <v>59985.33</v>
      </c>
      <c r="Q554" s="24">
        <v>0</v>
      </c>
      <c r="R554" s="51">
        <f t="shared" si="101"/>
        <v>658.89478793762521</v>
      </c>
      <c r="S554" s="24">
        <v>3038.6900066743524</v>
      </c>
      <c r="T554" s="115" t="s">
        <v>281</v>
      </c>
    </row>
    <row r="555" spans="1:22" s="22" customFormat="1" x14ac:dyDescent="0.25">
      <c r="A555" s="58" t="s">
        <v>474</v>
      </c>
      <c r="B555" s="25" t="s">
        <v>868</v>
      </c>
      <c r="C555" s="354">
        <v>1970</v>
      </c>
      <c r="D555" s="354">
        <v>1970</v>
      </c>
      <c r="E555" s="355" t="s">
        <v>323</v>
      </c>
      <c r="F555" s="354">
        <v>5</v>
      </c>
      <c r="G555" s="354">
        <v>6</v>
      </c>
      <c r="H555" s="356">
        <v>4898.8</v>
      </c>
      <c r="I555" s="24">
        <v>4389.3999999999996</v>
      </c>
      <c r="J555" s="24">
        <v>4389.3999999999996</v>
      </c>
      <c r="K555" s="357">
        <v>225</v>
      </c>
      <c r="L555" s="51">
        <f>'Приложение 2'!C556</f>
        <v>681430</v>
      </c>
      <c r="M555" s="24">
        <v>0</v>
      </c>
      <c r="N555" s="24">
        <v>290112.21999999997</v>
      </c>
      <c r="O555" s="24">
        <v>0</v>
      </c>
      <c r="P555" s="24">
        <v>391317.77999999997</v>
      </c>
      <c r="Q555" s="24">
        <v>0</v>
      </c>
      <c r="R555" s="51">
        <f t="shared" si="101"/>
        <v>155.24445254476694</v>
      </c>
      <c r="S555" s="24">
        <v>406.37991525037592</v>
      </c>
      <c r="T555" s="115" t="s">
        <v>281</v>
      </c>
    </row>
    <row r="556" spans="1:22" s="22" customFormat="1" x14ac:dyDescent="0.25">
      <c r="A556" s="58" t="s">
        <v>475</v>
      </c>
      <c r="B556" s="25" t="s">
        <v>871</v>
      </c>
      <c r="C556" s="354">
        <v>1968</v>
      </c>
      <c r="D556" s="354">
        <v>1968</v>
      </c>
      <c r="E556" s="355" t="s">
        <v>314</v>
      </c>
      <c r="F556" s="354">
        <v>4</v>
      </c>
      <c r="G556" s="354">
        <v>4</v>
      </c>
      <c r="H556" s="24">
        <v>2890.7</v>
      </c>
      <c r="I556" s="24">
        <v>2640</v>
      </c>
      <c r="J556" s="24">
        <v>2640</v>
      </c>
      <c r="K556" s="357">
        <v>152</v>
      </c>
      <c r="L556" s="51">
        <f>'Приложение 2'!C557</f>
        <v>4265505</v>
      </c>
      <c r="M556" s="24">
        <v>0</v>
      </c>
      <c r="N556" s="24">
        <v>1856026.83</v>
      </c>
      <c r="O556" s="24">
        <v>0</v>
      </c>
      <c r="P556" s="24">
        <v>2409478.17</v>
      </c>
      <c r="Q556" s="24">
        <v>0</v>
      </c>
      <c r="R556" s="51">
        <f t="shared" si="101"/>
        <v>1615.721590909091</v>
      </c>
      <c r="S556" s="24">
        <v>4519.4799242424242</v>
      </c>
      <c r="T556" s="115" t="s">
        <v>281</v>
      </c>
    </row>
    <row r="557" spans="1:22" s="22" customFormat="1" x14ac:dyDescent="0.25">
      <c r="A557" s="58" t="s">
        <v>476</v>
      </c>
      <c r="B557" s="25" t="s">
        <v>874</v>
      </c>
      <c r="C557" s="354">
        <v>1957</v>
      </c>
      <c r="D557" s="354">
        <v>1957</v>
      </c>
      <c r="E557" s="355" t="s">
        <v>314</v>
      </c>
      <c r="F557" s="354">
        <v>4</v>
      </c>
      <c r="G557" s="354">
        <v>2</v>
      </c>
      <c r="H557" s="24">
        <v>1701.5</v>
      </c>
      <c r="I557" s="24">
        <v>1526.5</v>
      </c>
      <c r="J557" s="24">
        <v>1526.5</v>
      </c>
      <c r="K557" s="357">
        <v>48</v>
      </c>
      <c r="L557" s="51">
        <f>'Приложение 2'!C558</f>
        <v>270838</v>
      </c>
      <c r="M557" s="24">
        <v>0</v>
      </c>
      <c r="N557" s="24">
        <v>270838</v>
      </c>
      <c r="O557" s="24">
        <v>0</v>
      </c>
      <c r="P557" s="24">
        <v>0</v>
      </c>
      <c r="Q557" s="24">
        <v>0</v>
      </c>
      <c r="R557" s="51">
        <f t="shared" si="101"/>
        <v>177.42417294464462</v>
      </c>
      <c r="S557" s="24">
        <v>427.49950867998689</v>
      </c>
      <c r="T557" s="115" t="s">
        <v>281</v>
      </c>
    </row>
    <row r="558" spans="1:22" s="22" customFormat="1" x14ac:dyDescent="0.25">
      <c r="A558" s="58" t="s">
        <v>477</v>
      </c>
      <c r="B558" s="25" t="s">
        <v>875</v>
      </c>
      <c r="C558" s="354">
        <v>1960</v>
      </c>
      <c r="D558" s="354">
        <v>1960</v>
      </c>
      <c r="E558" s="355" t="s">
        <v>314</v>
      </c>
      <c r="F558" s="354">
        <v>3</v>
      </c>
      <c r="G558" s="354">
        <v>4</v>
      </c>
      <c r="H558" s="24">
        <v>2404.1</v>
      </c>
      <c r="I558" s="24">
        <v>2147.3000000000002</v>
      </c>
      <c r="J558" s="24">
        <v>2147.3000000000002</v>
      </c>
      <c r="K558" s="357">
        <v>168</v>
      </c>
      <c r="L558" s="51">
        <f>'Приложение 2'!C559</f>
        <v>4105098</v>
      </c>
      <c r="M558" s="24">
        <v>0</v>
      </c>
      <c r="N558" s="24">
        <v>1642039.2</v>
      </c>
      <c r="O558" s="24">
        <v>0</v>
      </c>
      <c r="P558" s="24">
        <v>2463058.7999999998</v>
      </c>
      <c r="Q558" s="24">
        <v>0</v>
      </c>
      <c r="R558" s="51">
        <f t="shared" si="101"/>
        <v>1911.7487076794112</v>
      </c>
      <c r="S558" s="24">
        <v>5913.6389884971823</v>
      </c>
      <c r="T558" s="115" t="s">
        <v>281</v>
      </c>
    </row>
    <row r="559" spans="1:22" s="22" customFormat="1" x14ac:dyDescent="0.25">
      <c r="A559" s="58" t="s">
        <v>478</v>
      </c>
      <c r="B559" s="25" t="s">
        <v>876</v>
      </c>
      <c r="C559" s="354">
        <v>1957</v>
      </c>
      <c r="D559" s="354">
        <v>1957</v>
      </c>
      <c r="E559" s="355" t="s">
        <v>314</v>
      </c>
      <c r="F559" s="354">
        <v>2</v>
      </c>
      <c r="G559" s="354">
        <v>1</v>
      </c>
      <c r="H559" s="24">
        <v>397.7</v>
      </c>
      <c r="I559" s="24">
        <v>356.7</v>
      </c>
      <c r="J559" s="24">
        <v>356.7</v>
      </c>
      <c r="K559" s="357">
        <v>15</v>
      </c>
      <c r="L559" s="51">
        <f>'Приложение 2'!C560</f>
        <v>3308008.2199999997</v>
      </c>
      <c r="M559" s="24">
        <v>0</v>
      </c>
      <c r="N559" s="24">
        <v>3205502.52</v>
      </c>
      <c r="O559" s="24">
        <v>0</v>
      </c>
      <c r="P559" s="24">
        <v>102505.7</v>
      </c>
      <c r="Q559" s="24">
        <v>0</v>
      </c>
      <c r="R559" s="51">
        <f t="shared" si="101"/>
        <v>9273.9226801233526</v>
      </c>
      <c r="S559" s="24">
        <v>13691.527894589291</v>
      </c>
      <c r="T559" s="115" t="s">
        <v>281</v>
      </c>
    </row>
    <row r="560" spans="1:22" s="22" customFormat="1" x14ac:dyDescent="0.25">
      <c r="A560" s="58" t="s">
        <v>479</v>
      </c>
      <c r="B560" s="116" t="s">
        <v>1298</v>
      </c>
      <c r="C560" s="117">
        <v>1976</v>
      </c>
      <c r="D560" s="117">
        <v>1976</v>
      </c>
      <c r="E560" s="118" t="s">
        <v>323</v>
      </c>
      <c r="F560" s="117">
        <v>5</v>
      </c>
      <c r="G560" s="117">
        <v>16</v>
      </c>
      <c r="H560" s="119">
        <v>11568.5</v>
      </c>
      <c r="I560" s="119">
        <v>7940</v>
      </c>
      <c r="J560" s="119">
        <v>7940</v>
      </c>
      <c r="K560" s="120">
        <v>532</v>
      </c>
      <c r="L560" s="43">
        <f>'Приложение 2'!C561</f>
        <v>28058851</v>
      </c>
      <c r="M560" s="119">
        <v>0</v>
      </c>
      <c r="N560" s="119">
        <v>21239776</v>
      </c>
      <c r="O560" s="119">
        <v>0</v>
      </c>
      <c r="P560" s="119">
        <v>6819075</v>
      </c>
      <c r="Q560" s="119">
        <v>0</v>
      </c>
      <c r="R560" s="51">
        <f t="shared" si="101"/>
        <v>3533.8603274559196</v>
      </c>
      <c r="S560" s="119">
        <v>5047.92</v>
      </c>
      <c r="T560" s="122" t="s">
        <v>281</v>
      </c>
    </row>
    <row r="561" spans="1:20" s="22" customFormat="1" x14ac:dyDescent="0.25">
      <c r="A561" s="58" t="s">
        <v>480</v>
      </c>
      <c r="B561" s="25" t="s">
        <v>877</v>
      </c>
      <c r="C561" s="354">
        <v>1976</v>
      </c>
      <c r="D561" s="354">
        <v>1976</v>
      </c>
      <c r="E561" s="355" t="s">
        <v>323</v>
      </c>
      <c r="F561" s="354">
        <v>5</v>
      </c>
      <c r="G561" s="354">
        <v>6</v>
      </c>
      <c r="H561" s="24">
        <v>4893.2</v>
      </c>
      <c r="I561" s="24">
        <v>4382</v>
      </c>
      <c r="J561" s="24">
        <v>4382</v>
      </c>
      <c r="K561" s="357">
        <v>225</v>
      </c>
      <c r="L561" s="51">
        <f>'Приложение 2'!C562</f>
        <v>11215880.52</v>
      </c>
      <c r="M561" s="24">
        <v>0</v>
      </c>
      <c r="N561" s="24">
        <v>7554787.1799999997</v>
      </c>
      <c r="O561" s="24">
        <v>0</v>
      </c>
      <c r="P561" s="24">
        <v>3661093.34</v>
      </c>
      <c r="Q561" s="24">
        <v>0</v>
      </c>
      <c r="R561" s="51">
        <f t="shared" si="101"/>
        <v>2559.5345778183478</v>
      </c>
      <c r="S561" s="24">
        <v>5594.0100410771338</v>
      </c>
      <c r="T561" s="115" t="s">
        <v>281</v>
      </c>
    </row>
    <row r="562" spans="1:20" s="22" customFormat="1" x14ac:dyDescent="0.25">
      <c r="A562" s="58" t="s">
        <v>481</v>
      </c>
      <c r="B562" s="25" t="s">
        <v>1299</v>
      </c>
      <c r="C562" s="354">
        <v>1978</v>
      </c>
      <c r="D562" s="354">
        <v>1978</v>
      </c>
      <c r="E562" s="355" t="s">
        <v>314</v>
      </c>
      <c r="F562" s="354">
        <v>4</v>
      </c>
      <c r="G562" s="354">
        <v>3</v>
      </c>
      <c r="H562" s="24">
        <v>2245.4</v>
      </c>
      <c r="I562" s="24">
        <v>2245.4</v>
      </c>
      <c r="J562" s="24">
        <v>2245.4</v>
      </c>
      <c r="K562" s="357">
        <v>23</v>
      </c>
      <c r="L562" s="51">
        <f>'Приложение 2'!C563</f>
        <v>66297</v>
      </c>
      <c r="M562" s="24">
        <v>0</v>
      </c>
      <c r="N562" s="24">
        <v>66297</v>
      </c>
      <c r="O562" s="24">
        <v>0</v>
      </c>
      <c r="P562" s="24">
        <v>0</v>
      </c>
      <c r="Q562" s="24">
        <v>0</v>
      </c>
      <c r="R562" s="51">
        <f t="shared" si="101"/>
        <v>29.525696980493453</v>
      </c>
      <c r="S562" s="24">
        <v>265.31672309999999</v>
      </c>
      <c r="T562" s="115" t="s">
        <v>281</v>
      </c>
    </row>
    <row r="563" spans="1:20" s="22" customFormat="1" x14ac:dyDescent="0.25">
      <c r="A563" s="58" t="s">
        <v>482</v>
      </c>
      <c r="B563" s="25" t="s">
        <v>880</v>
      </c>
      <c r="C563" s="354">
        <v>1964</v>
      </c>
      <c r="D563" s="354">
        <v>1964</v>
      </c>
      <c r="E563" s="355" t="s">
        <v>314</v>
      </c>
      <c r="F563" s="354">
        <v>4</v>
      </c>
      <c r="G563" s="354">
        <v>3</v>
      </c>
      <c r="H563" s="24">
        <v>2504.62</v>
      </c>
      <c r="I563" s="24">
        <v>2211.1999999999998</v>
      </c>
      <c r="J563" s="24">
        <v>2211.1999999999998</v>
      </c>
      <c r="K563" s="357">
        <v>110</v>
      </c>
      <c r="L563" s="51">
        <f>'Приложение 2'!C564</f>
        <v>8859727</v>
      </c>
      <c r="M563" s="24">
        <v>0</v>
      </c>
      <c r="N563" s="24">
        <v>7984496.5299999993</v>
      </c>
      <c r="O563" s="24">
        <v>0</v>
      </c>
      <c r="P563" s="24">
        <v>875230.47</v>
      </c>
      <c r="Q563" s="24">
        <v>0</v>
      </c>
      <c r="R563" s="51">
        <f t="shared" si="101"/>
        <v>4006.7506331403765</v>
      </c>
      <c r="S563" s="24">
        <v>8481.5403400868308</v>
      </c>
      <c r="T563" s="115" t="s">
        <v>281</v>
      </c>
    </row>
    <row r="564" spans="1:20" s="22" customFormat="1" x14ac:dyDescent="0.25">
      <c r="A564" s="58" t="s">
        <v>483</v>
      </c>
      <c r="B564" s="25" t="s">
        <v>881</v>
      </c>
      <c r="C564" s="354">
        <v>1981</v>
      </c>
      <c r="D564" s="354">
        <v>1981</v>
      </c>
      <c r="E564" s="355" t="s">
        <v>323</v>
      </c>
      <c r="F564" s="354">
        <v>5</v>
      </c>
      <c r="G564" s="354">
        <v>6</v>
      </c>
      <c r="H564" s="24">
        <v>4914.1000000000004</v>
      </c>
      <c r="I564" s="24">
        <v>4405.8999999999996</v>
      </c>
      <c r="J564" s="24">
        <v>4405.8999999999996</v>
      </c>
      <c r="K564" s="357">
        <v>225</v>
      </c>
      <c r="L564" s="51">
        <f>'Приложение 2'!C565</f>
        <v>6699792.5600000005</v>
      </c>
      <c r="M564" s="24">
        <v>0</v>
      </c>
      <c r="N564" s="381">
        <v>2852371.8</v>
      </c>
      <c r="O564" s="24">
        <v>0</v>
      </c>
      <c r="P564" s="24">
        <v>3847420.76</v>
      </c>
      <c r="Q564" s="24">
        <v>0</v>
      </c>
      <c r="R564" s="51">
        <f t="shared" si="101"/>
        <v>1520.641085816746</v>
      </c>
      <c r="S564" s="24">
        <v>3189.43</v>
      </c>
      <c r="T564" s="115" t="s">
        <v>281</v>
      </c>
    </row>
    <row r="565" spans="1:20" s="22" customFormat="1" ht="21.75" customHeight="1" x14ac:dyDescent="0.25">
      <c r="A565" s="58" t="s">
        <v>484</v>
      </c>
      <c r="B565" s="25" t="s">
        <v>882</v>
      </c>
      <c r="C565" s="354">
        <v>1987</v>
      </c>
      <c r="D565" s="354">
        <v>1987</v>
      </c>
      <c r="E565" s="355" t="s">
        <v>324</v>
      </c>
      <c r="F565" s="354">
        <v>5</v>
      </c>
      <c r="G565" s="354">
        <v>6</v>
      </c>
      <c r="H565" s="24">
        <v>4722</v>
      </c>
      <c r="I565" s="24">
        <v>4212.3999999999996</v>
      </c>
      <c r="J565" s="24">
        <v>4212.3999999999996</v>
      </c>
      <c r="K565" s="357">
        <v>197</v>
      </c>
      <c r="L565" s="51">
        <f>'Приложение 2'!C566</f>
        <v>10306792.699999999</v>
      </c>
      <c r="M565" s="24">
        <v>0</v>
      </c>
      <c r="N565" s="24">
        <v>6968551.5599999987</v>
      </c>
      <c r="O565" s="24">
        <v>0</v>
      </c>
      <c r="P565" s="24">
        <v>3338241.14</v>
      </c>
      <c r="Q565" s="24">
        <v>0</v>
      </c>
      <c r="R565" s="51">
        <f t="shared" si="101"/>
        <v>2446.7744516190296</v>
      </c>
      <c r="S565" s="24">
        <v>3885.6898680087365</v>
      </c>
      <c r="T565" s="115" t="s">
        <v>281</v>
      </c>
    </row>
    <row r="566" spans="1:20" s="22" customFormat="1" x14ac:dyDescent="0.25">
      <c r="A566" s="58" t="s">
        <v>485</v>
      </c>
      <c r="B566" s="25" t="s">
        <v>883</v>
      </c>
      <c r="C566" s="354">
        <v>1969</v>
      </c>
      <c r="D566" s="354">
        <v>1969</v>
      </c>
      <c r="E566" s="355" t="s">
        <v>324</v>
      </c>
      <c r="F566" s="354">
        <v>4</v>
      </c>
      <c r="G566" s="354">
        <v>4</v>
      </c>
      <c r="H566" s="24">
        <v>2752.9</v>
      </c>
      <c r="I566" s="24">
        <v>2533.9</v>
      </c>
      <c r="J566" s="24">
        <v>2533.9</v>
      </c>
      <c r="K566" s="357">
        <v>160</v>
      </c>
      <c r="L566" s="51">
        <f>'Приложение 2'!C567</f>
        <v>7009195</v>
      </c>
      <c r="M566" s="24">
        <v>0</v>
      </c>
      <c r="N566" s="24">
        <v>6414736.4100000001</v>
      </c>
      <c r="O566" s="24">
        <v>0</v>
      </c>
      <c r="P566" s="24">
        <v>594458.59000000008</v>
      </c>
      <c r="Q566" s="24">
        <v>0</v>
      </c>
      <c r="R566" s="51">
        <f t="shared" si="101"/>
        <v>2766.1687517265873</v>
      </c>
      <c r="S566" s="24">
        <v>6701.7593433047869</v>
      </c>
      <c r="T566" s="115" t="s">
        <v>281</v>
      </c>
    </row>
    <row r="567" spans="1:20" s="22" customFormat="1" x14ac:dyDescent="0.25">
      <c r="A567" s="58" t="s">
        <v>487</v>
      </c>
      <c r="B567" s="25" t="s">
        <v>886</v>
      </c>
      <c r="C567" s="354">
        <v>1962</v>
      </c>
      <c r="D567" s="354">
        <v>1962</v>
      </c>
      <c r="E567" s="355" t="s">
        <v>324</v>
      </c>
      <c r="F567" s="354">
        <v>4</v>
      </c>
      <c r="G567" s="354">
        <v>2</v>
      </c>
      <c r="H567" s="24">
        <v>1583.9</v>
      </c>
      <c r="I567" s="24">
        <v>1474.3</v>
      </c>
      <c r="J567" s="24">
        <v>1474.3</v>
      </c>
      <c r="K567" s="357">
        <v>67</v>
      </c>
      <c r="L567" s="51">
        <f>'Приложение 2'!C568</f>
        <v>9397465.2400000002</v>
      </c>
      <c r="M567" s="24">
        <v>0</v>
      </c>
      <c r="N567" s="24">
        <v>7651449.4100000001</v>
      </c>
      <c r="O567" s="24">
        <v>0</v>
      </c>
      <c r="P567" s="24">
        <v>1746015.83</v>
      </c>
      <c r="Q567" s="24">
        <v>0</v>
      </c>
      <c r="R567" s="51">
        <f t="shared" si="101"/>
        <v>6374.1879129078206</v>
      </c>
      <c r="S567" s="24">
        <v>12667.370277419794</v>
      </c>
      <c r="T567" s="115" t="s">
        <v>281</v>
      </c>
    </row>
    <row r="568" spans="1:20" s="22" customFormat="1" x14ac:dyDescent="0.25">
      <c r="A568" s="58" t="s">
        <v>488</v>
      </c>
      <c r="B568" s="25" t="s">
        <v>887</v>
      </c>
      <c r="C568" s="354">
        <v>1987</v>
      </c>
      <c r="D568" s="354">
        <v>1987</v>
      </c>
      <c r="E568" s="355" t="s">
        <v>324</v>
      </c>
      <c r="F568" s="354">
        <v>5</v>
      </c>
      <c r="G568" s="354">
        <v>4</v>
      </c>
      <c r="H568" s="24">
        <v>7156.6</v>
      </c>
      <c r="I568" s="24">
        <v>6714.9</v>
      </c>
      <c r="J568" s="24">
        <f>I568</f>
        <v>6714.9</v>
      </c>
      <c r="K568" s="357">
        <v>255</v>
      </c>
      <c r="L568" s="51">
        <f>'Приложение 2'!C569</f>
        <v>17258857.68</v>
      </c>
      <c r="M568" s="24">
        <v>0</v>
      </c>
      <c r="N568" s="24">
        <v>11108425.27</v>
      </c>
      <c r="O568" s="24">
        <v>0</v>
      </c>
      <c r="P568" s="24">
        <v>6150432.4100000001</v>
      </c>
      <c r="Q568" s="24">
        <v>0</v>
      </c>
      <c r="R568" s="51">
        <f t="shared" si="101"/>
        <v>2570.2330161283116</v>
      </c>
      <c r="S568" s="24">
        <v>3885.6901815365832</v>
      </c>
      <c r="T568" s="115" t="s">
        <v>281</v>
      </c>
    </row>
    <row r="569" spans="1:20" s="22" customFormat="1" x14ac:dyDescent="0.25">
      <c r="A569" s="58" t="s">
        <v>489</v>
      </c>
      <c r="B569" s="25" t="s">
        <v>889</v>
      </c>
      <c r="C569" s="354">
        <v>1962</v>
      </c>
      <c r="D569" s="354">
        <v>1962</v>
      </c>
      <c r="E569" s="355" t="s">
        <v>314</v>
      </c>
      <c r="F569" s="354">
        <v>4</v>
      </c>
      <c r="G569" s="354">
        <v>6</v>
      </c>
      <c r="H569" s="24">
        <v>5987.16</v>
      </c>
      <c r="I569" s="24">
        <v>5974.8</v>
      </c>
      <c r="J569" s="24">
        <v>5974.8</v>
      </c>
      <c r="K569" s="357">
        <v>204</v>
      </c>
      <c r="L569" s="51">
        <f>'Приложение 2'!C570</f>
        <v>7568673.5199999996</v>
      </c>
      <c r="M569" s="24">
        <v>0</v>
      </c>
      <c r="N569" s="24">
        <v>7258417.2999999989</v>
      </c>
      <c r="O569" s="24">
        <v>0</v>
      </c>
      <c r="P569" s="24">
        <v>310256.22000000003</v>
      </c>
      <c r="Q569" s="24">
        <v>0</v>
      </c>
      <c r="R569" s="51">
        <f t="shared" si="101"/>
        <v>1266.7660038829752</v>
      </c>
      <c r="S569" s="24">
        <v>8206.5197161411252</v>
      </c>
      <c r="T569" s="115" t="s">
        <v>281</v>
      </c>
    </row>
    <row r="570" spans="1:20" s="22" customFormat="1" x14ac:dyDescent="0.25">
      <c r="A570" s="58" t="s">
        <v>490</v>
      </c>
      <c r="B570" s="25" t="s">
        <v>890</v>
      </c>
      <c r="C570" s="354">
        <v>1961</v>
      </c>
      <c r="D570" s="354">
        <v>2008</v>
      </c>
      <c r="E570" s="355" t="s">
        <v>314</v>
      </c>
      <c r="F570" s="354">
        <v>4</v>
      </c>
      <c r="G570" s="354">
        <v>2</v>
      </c>
      <c r="H570" s="24">
        <v>1443.6</v>
      </c>
      <c r="I570" s="24">
        <v>1306.5999999999999</v>
      </c>
      <c r="J570" s="24">
        <v>1306.5999999999999</v>
      </c>
      <c r="K570" s="357">
        <v>96</v>
      </c>
      <c r="L570" s="51">
        <f>'Приложение 2'!C571</f>
        <v>3946044</v>
      </c>
      <c r="M570" s="24">
        <v>0</v>
      </c>
      <c r="N570" s="24">
        <v>1686380.59</v>
      </c>
      <c r="O570" s="24">
        <v>0</v>
      </c>
      <c r="P570" s="24">
        <v>2259663.41</v>
      </c>
      <c r="Q570" s="24">
        <v>0</v>
      </c>
      <c r="R570" s="51">
        <f t="shared" si="101"/>
        <v>3020.0857186591156</v>
      </c>
      <c r="S570" s="24">
        <v>3118.5114036430432</v>
      </c>
      <c r="T570" s="115" t="s">
        <v>281</v>
      </c>
    </row>
    <row r="571" spans="1:20" s="22" customFormat="1" x14ac:dyDescent="0.25">
      <c r="A571" s="58" t="s">
        <v>491</v>
      </c>
      <c r="B571" s="114" t="s">
        <v>891</v>
      </c>
      <c r="C571" s="378">
        <v>1968</v>
      </c>
      <c r="D571" s="378">
        <v>1968</v>
      </c>
      <c r="E571" s="378" t="s">
        <v>324</v>
      </c>
      <c r="F571" s="378">
        <v>4</v>
      </c>
      <c r="G571" s="378">
        <v>4</v>
      </c>
      <c r="H571" s="113">
        <v>2526.4</v>
      </c>
      <c r="I571" s="113">
        <v>2330</v>
      </c>
      <c r="J571" s="113">
        <v>2330</v>
      </c>
      <c r="K571" s="379">
        <v>132</v>
      </c>
      <c r="L571" s="51">
        <f>'Приложение 2'!C572</f>
        <v>7946306</v>
      </c>
      <c r="M571" s="113">
        <v>0</v>
      </c>
      <c r="N571" s="24">
        <v>6173853.6100000003</v>
      </c>
      <c r="O571" s="113">
        <v>0</v>
      </c>
      <c r="P571" s="24">
        <v>1772452.3900000001</v>
      </c>
      <c r="Q571" s="24">
        <v>0</v>
      </c>
      <c r="R571" s="51">
        <f t="shared" si="101"/>
        <v>3410.4317596566525</v>
      </c>
      <c r="S571" s="24">
        <v>6223.8</v>
      </c>
      <c r="T571" s="115" t="s">
        <v>281</v>
      </c>
    </row>
    <row r="572" spans="1:20" s="22" customFormat="1" x14ac:dyDescent="0.25">
      <c r="A572" s="58" t="s">
        <v>492</v>
      </c>
      <c r="B572" s="25" t="s">
        <v>892</v>
      </c>
      <c r="C572" s="354">
        <v>1963</v>
      </c>
      <c r="D572" s="354">
        <v>1963</v>
      </c>
      <c r="E572" s="355" t="s">
        <v>324</v>
      </c>
      <c r="F572" s="354">
        <v>3</v>
      </c>
      <c r="G572" s="354">
        <v>2</v>
      </c>
      <c r="H572" s="24">
        <v>886</v>
      </c>
      <c r="I572" s="24">
        <v>786.1</v>
      </c>
      <c r="J572" s="24">
        <v>786.1</v>
      </c>
      <c r="K572" s="357">
        <v>50</v>
      </c>
      <c r="L572" s="51">
        <f>'Приложение 2'!C573</f>
        <v>6828135</v>
      </c>
      <c r="M572" s="24">
        <v>0</v>
      </c>
      <c r="N572" s="24">
        <v>3100482.55</v>
      </c>
      <c r="O572" s="24">
        <v>0</v>
      </c>
      <c r="P572" s="24">
        <v>3727652.45</v>
      </c>
      <c r="Q572" s="24">
        <v>0</v>
      </c>
      <c r="R572" s="51">
        <f t="shared" si="101"/>
        <v>8686.0895560361278</v>
      </c>
      <c r="S572" s="24">
        <v>9265.2499681974296</v>
      </c>
      <c r="T572" s="115" t="s">
        <v>281</v>
      </c>
    </row>
    <row r="573" spans="1:20" s="22" customFormat="1" x14ac:dyDescent="0.25">
      <c r="A573" s="58" t="s">
        <v>493</v>
      </c>
      <c r="B573" s="25" t="s">
        <v>919</v>
      </c>
      <c r="C573" s="354">
        <v>1974</v>
      </c>
      <c r="D573" s="354">
        <v>1974</v>
      </c>
      <c r="E573" s="355" t="s">
        <v>314</v>
      </c>
      <c r="F573" s="354">
        <v>4</v>
      </c>
      <c r="G573" s="354">
        <v>4</v>
      </c>
      <c r="H573" s="24">
        <v>3470</v>
      </c>
      <c r="I573" s="24">
        <v>3133.6</v>
      </c>
      <c r="J573" s="24">
        <v>3133.6</v>
      </c>
      <c r="K573" s="357">
        <v>160</v>
      </c>
      <c r="L573" s="51">
        <f>'Приложение 2'!C574</f>
        <v>5216830</v>
      </c>
      <c r="M573" s="24">
        <v>0</v>
      </c>
      <c r="N573" s="24">
        <v>2047389.15</v>
      </c>
      <c r="O573" s="24">
        <v>0</v>
      </c>
      <c r="P573" s="24">
        <v>3169440.8499999996</v>
      </c>
      <c r="Q573" s="24">
        <v>0</v>
      </c>
      <c r="R573" s="51">
        <f t="shared" si="101"/>
        <v>1664.8040592290017</v>
      </c>
      <c r="S573" s="24">
        <v>4735.5900561654325</v>
      </c>
      <c r="T573" s="115" t="s">
        <v>281</v>
      </c>
    </row>
    <row r="574" spans="1:20" s="22" customFormat="1" x14ac:dyDescent="0.25">
      <c r="A574" s="58" t="s">
        <v>494</v>
      </c>
      <c r="B574" s="25" t="s">
        <v>893</v>
      </c>
      <c r="C574" s="354">
        <v>1979</v>
      </c>
      <c r="D574" s="354">
        <v>1979</v>
      </c>
      <c r="E574" s="355" t="s">
        <v>323</v>
      </c>
      <c r="F574" s="354">
        <v>5</v>
      </c>
      <c r="G574" s="354">
        <v>6</v>
      </c>
      <c r="H574" s="24">
        <v>4846</v>
      </c>
      <c r="I574" s="24">
        <v>4390.3999999999996</v>
      </c>
      <c r="J574" s="24">
        <v>4390.3999999999996</v>
      </c>
      <c r="K574" s="357">
        <v>225</v>
      </c>
      <c r="L574" s="51">
        <f>'Приложение 2'!C575</f>
        <v>13369926</v>
      </c>
      <c r="M574" s="24">
        <v>0</v>
      </c>
      <c r="N574" s="24">
        <v>5656059.4199999999</v>
      </c>
      <c r="O574" s="24">
        <v>0</v>
      </c>
      <c r="P574" s="24">
        <v>7713866.5800000001</v>
      </c>
      <c r="Q574" s="24">
        <v>0</v>
      </c>
      <c r="R574" s="51">
        <f t="shared" si="101"/>
        <v>3045.2637572886301</v>
      </c>
      <c r="S574" s="24">
        <v>5187.6300564868807</v>
      </c>
      <c r="T574" s="115" t="s">
        <v>281</v>
      </c>
    </row>
    <row r="575" spans="1:20" s="22" customFormat="1" x14ac:dyDescent="0.25">
      <c r="A575" s="58" t="s">
        <v>495</v>
      </c>
      <c r="B575" s="25" t="s">
        <v>894</v>
      </c>
      <c r="C575" s="354">
        <v>1977</v>
      </c>
      <c r="D575" s="354">
        <v>1977</v>
      </c>
      <c r="E575" s="355" t="s">
        <v>323</v>
      </c>
      <c r="F575" s="354">
        <v>5</v>
      </c>
      <c r="G575" s="354">
        <v>6</v>
      </c>
      <c r="H575" s="24">
        <v>4818.8</v>
      </c>
      <c r="I575" s="24">
        <v>4363.1000000000004</v>
      </c>
      <c r="J575" s="24">
        <v>4363.1000000000004</v>
      </c>
      <c r="K575" s="357">
        <v>225</v>
      </c>
      <c r="L575" s="51">
        <f>'Приложение 2'!C576</f>
        <v>7856638.5899999999</v>
      </c>
      <c r="M575" s="24">
        <v>0</v>
      </c>
      <c r="N575" s="24">
        <v>3763710.54</v>
      </c>
      <c r="O575" s="24">
        <v>0</v>
      </c>
      <c r="P575" s="24">
        <v>4092928.05</v>
      </c>
      <c r="Q575" s="24">
        <v>0</v>
      </c>
      <c r="R575" s="51">
        <f t="shared" si="101"/>
        <v>1800.7010130411861</v>
      </c>
      <c r="S575" s="24">
        <v>2862.8502670119865</v>
      </c>
      <c r="T575" s="115" t="s">
        <v>281</v>
      </c>
    </row>
    <row r="576" spans="1:20" s="22" customFormat="1" x14ac:dyDescent="0.25">
      <c r="A576" s="58" t="s">
        <v>496</v>
      </c>
      <c r="B576" s="25" t="s">
        <v>896</v>
      </c>
      <c r="C576" s="354">
        <v>1982</v>
      </c>
      <c r="D576" s="354">
        <v>1982</v>
      </c>
      <c r="E576" s="355" t="s">
        <v>323</v>
      </c>
      <c r="F576" s="354">
        <v>5</v>
      </c>
      <c r="G576" s="354">
        <v>8</v>
      </c>
      <c r="H576" s="24">
        <v>6429.4</v>
      </c>
      <c r="I576" s="24">
        <v>5747.3</v>
      </c>
      <c r="J576" s="24">
        <f>I576</f>
        <v>5747.3</v>
      </c>
      <c r="K576" s="357">
        <v>297</v>
      </c>
      <c r="L576" s="51">
        <f>'Приложение 2'!C577</f>
        <v>15060902</v>
      </c>
      <c r="M576" s="24">
        <v>0</v>
      </c>
      <c r="N576" s="24">
        <v>9637424.1500000004</v>
      </c>
      <c r="O576" s="24">
        <v>0</v>
      </c>
      <c r="P576" s="24">
        <v>5423477.8499999996</v>
      </c>
      <c r="Q576" s="24">
        <v>0</v>
      </c>
      <c r="R576" s="51">
        <f t="shared" si="101"/>
        <v>2620.5178083621872</v>
      </c>
      <c r="S576" s="24">
        <v>5187.6300175734696</v>
      </c>
      <c r="T576" s="115" t="s">
        <v>281</v>
      </c>
    </row>
    <row r="577" spans="1:20" s="22" customFormat="1" x14ac:dyDescent="0.25">
      <c r="A577" s="58" t="s">
        <v>497</v>
      </c>
      <c r="B577" s="25" t="s">
        <v>897</v>
      </c>
      <c r="C577" s="354">
        <v>1975</v>
      </c>
      <c r="D577" s="354">
        <v>1975</v>
      </c>
      <c r="E577" s="355" t="s">
        <v>323</v>
      </c>
      <c r="F577" s="354">
        <v>5</v>
      </c>
      <c r="G577" s="354">
        <v>8</v>
      </c>
      <c r="H577" s="24">
        <v>6425</v>
      </c>
      <c r="I577" s="24">
        <v>5742.4</v>
      </c>
      <c r="J577" s="24">
        <v>5742.4</v>
      </c>
      <c r="K577" s="357">
        <v>297</v>
      </c>
      <c r="L577" s="51">
        <f>'Приложение 2'!C578</f>
        <v>15731418</v>
      </c>
      <c r="M577" s="24">
        <v>0</v>
      </c>
      <c r="N577" s="24">
        <v>10503737.27</v>
      </c>
      <c r="O577" s="24">
        <v>0</v>
      </c>
      <c r="P577" s="24">
        <v>5227680.7300000004</v>
      </c>
      <c r="Q577" s="24">
        <v>0</v>
      </c>
      <c r="R577" s="51">
        <f t="shared" si="101"/>
        <v>2739.5197130119814</v>
      </c>
      <c r="S577" s="24">
        <v>5594.0101699637789</v>
      </c>
      <c r="T577" s="115" t="s">
        <v>281</v>
      </c>
    </row>
    <row r="578" spans="1:20" s="22" customFormat="1" x14ac:dyDescent="0.25">
      <c r="A578" s="58" t="s">
        <v>498</v>
      </c>
      <c r="B578" s="25" t="s">
        <v>920</v>
      </c>
      <c r="C578" s="354">
        <v>1972</v>
      </c>
      <c r="D578" s="354">
        <v>1972</v>
      </c>
      <c r="E578" s="355" t="s">
        <v>323</v>
      </c>
      <c r="F578" s="354">
        <v>5</v>
      </c>
      <c r="G578" s="354">
        <v>10</v>
      </c>
      <c r="H578" s="24">
        <v>7886.9</v>
      </c>
      <c r="I578" s="24">
        <v>7122</v>
      </c>
      <c r="J578" s="24">
        <v>7122</v>
      </c>
      <c r="K578" s="357">
        <v>372</v>
      </c>
      <c r="L578" s="51">
        <f>'Приложение 2'!C579</f>
        <v>4785114</v>
      </c>
      <c r="M578" s="24">
        <v>0</v>
      </c>
      <c r="N578" s="24">
        <v>2041659.1600000001</v>
      </c>
      <c r="O578" s="24">
        <v>0</v>
      </c>
      <c r="P578" s="24">
        <v>2743454.84</v>
      </c>
      <c r="Q578" s="24">
        <v>0</v>
      </c>
      <c r="R578" s="51">
        <f t="shared" si="101"/>
        <v>671.87784330244313</v>
      </c>
      <c r="S578" s="24">
        <v>1494.199943836001</v>
      </c>
      <c r="T578" s="115" t="s">
        <v>281</v>
      </c>
    </row>
    <row r="579" spans="1:20" s="22" customFormat="1" x14ac:dyDescent="0.25">
      <c r="A579" s="58" t="s">
        <v>499</v>
      </c>
      <c r="B579" s="25" t="s">
        <v>900</v>
      </c>
      <c r="C579" s="354">
        <v>1958</v>
      </c>
      <c r="D579" s="354">
        <v>1958</v>
      </c>
      <c r="E579" s="355" t="s">
        <v>314</v>
      </c>
      <c r="F579" s="354">
        <v>4</v>
      </c>
      <c r="G579" s="354">
        <v>2</v>
      </c>
      <c r="H579" s="24">
        <v>1818.2</v>
      </c>
      <c r="I579" s="24">
        <v>1638</v>
      </c>
      <c r="J579" s="24">
        <v>1638</v>
      </c>
      <c r="K579" s="357">
        <v>57</v>
      </c>
      <c r="L579" s="51">
        <f>'Приложение 2'!C580</f>
        <v>4962251</v>
      </c>
      <c r="M579" s="24">
        <v>0</v>
      </c>
      <c r="N579" s="24">
        <v>4939746.9800000004</v>
      </c>
      <c r="O579" s="24">
        <v>0</v>
      </c>
      <c r="P579" s="24">
        <v>22504.02</v>
      </c>
      <c r="Q579" s="24">
        <v>0</v>
      </c>
      <c r="R579" s="51">
        <f t="shared" si="101"/>
        <v>3029.4572649572651</v>
      </c>
      <c r="S579" s="24">
        <v>6696.1953601953601</v>
      </c>
      <c r="T579" s="115" t="s">
        <v>281</v>
      </c>
    </row>
    <row r="580" spans="1:20" s="22" customFormat="1" x14ac:dyDescent="0.25">
      <c r="A580" s="58" t="s">
        <v>500</v>
      </c>
      <c r="B580" s="25" t="s">
        <v>921</v>
      </c>
      <c r="C580" s="354">
        <v>1965</v>
      </c>
      <c r="D580" s="354">
        <v>1965</v>
      </c>
      <c r="E580" s="355" t="s">
        <v>314</v>
      </c>
      <c r="F580" s="354">
        <v>4</v>
      </c>
      <c r="G580" s="354">
        <v>3</v>
      </c>
      <c r="H580" s="24">
        <v>2454.1</v>
      </c>
      <c r="I580" s="24">
        <v>2289.1</v>
      </c>
      <c r="J580" s="24">
        <v>2289.1</v>
      </c>
      <c r="K580" s="357">
        <v>150</v>
      </c>
      <c r="L580" s="51">
        <f>'Приложение 2'!C581</f>
        <v>6345760</v>
      </c>
      <c r="M580" s="24">
        <v>0</v>
      </c>
      <c r="N580" s="24">
        <v>4824510.5500000007</v>
      </c>
      <c r="O580" s="24">
        <v>0</v>
      </c>
      <c r="P580" s="24">
        <v>1521249.45</v>
      </c>
      <c r="Q580" s="24">
        <v>0</v>
      </c>
      <c r="R580" s="51">
        <f t="shared" si="101"/>
        <v>2772.1637324712769</v>
      </c>
      <c r="S580" s="24">
        <v>4950.4390371761829</v>
      </c>
      <c r="T580" s="115" t="s">
        <v>281</v>
      </c>
    </row>
    <row r="581" spans="1:20" s="22" customFormat="1" x14ac:dyDescent="0.25">
      <c r="A581" s="58" t="s">
        <v>501</v>
      </c>
      <c r="B581" s="25" t="s">
        <v>904</v>
      </c>
      <c r="C581" s="354">
        <v>1978</v>
      </c>
      <c r="D581" s="354">
        <v>1978</v>
      </c>
      <c r="E581" s="355" t="s">
        <v>323</v>
      </c>
      <c r="F581" s="354">
        <v>5</v>
      </c>
      <c r="G581" s="354">
        <v>6</v>
      </c>
      <c r="H581" s="24">
        <v>5306.2</v>
      </c>
      <c r="I581" s="24">
        <v>4690.7</v>
      </c>
      <c r="J581" s="24">
        <v>4690.7</v>
      </c>
      <c r="K581" s="357">
        <v>225</v>
      </c>
      <c r="L581" s="51">
        <f>'Приложение 2'!C582</f>
        <v>5080550.51</v>
      </c>
      <c r="M581" s="24">
        <v>0</v>
      </c>
      <c r="N581" s="24">
        <v>2829746.0199999996</v>
      </c>
      <c r="O581" s="24">
        <v>0</v>
      </c>
      <c r="P581" s="24">
        <v>2250804.4899999998</v>
      </c>
      <c r="Q581" s="24">
        <v>0</v>
      </c>
      <c r="R581" s="51">
        <f t="shared" si="101"/>
        <v>1083.111371437099</v>
      </c>
      <c r="S581" s="24">
        <v>1416.9842454217921</v>
      </c>
      <c r="T581" s="115" t="s">
        <v>281</v>
      </c>
    </row>
    <row r="582" spans="1:20" s="22" customFormat="1" x14ac:dyDescent="0.25">
      <c r="A582" s="58" t="s">
        <v>502</v>
      </c>
      <c r="B582" s="25" t="s">
        <v>905</v>
      </c>
      <c r="C582" s="354">
        <v>1959</v>
      </c>
      <c r="D582" s="354">
        <v>1959</v>
      </c>
      <c r="E582" s="355" t="s">
        <v>314</v>
      </c>
      <c r="F582" s="354">
        <v>3</v>
      </c>
      <c r="G582" s="354">
        <v>1</v>
      </c>
      <c r="H582" s="24">
        <v>712</v>
      </c>
      <c r="I582" s="24">
        <v>598.5</v>
      </c>
      <c r="J582" s="24">
        <v>598.5</v>
      </c>
      <c r="K582" s="357">
        <v>19</v>
      </c>
      <c r="L582" s="51">
        <f>'Приложение 2'!C583</f>
        <v>2514088</v>
      </c>
      <c r="M582" s="24">
        <v>0</v>
      </c>
      <c r="N582" s="24">
        <v>2510407.86</v>
      </c>
      <c r="O582" s="24">
        <v>0</v>
      </c>
      <c r="P582" s="24">
        <v>3680.14</v>
      </c>
      <c r="Q582" s="24">
        <v>0</v>
      </c>
      <c r="R582" s="51">
        <f t="shared" si="101"/>
        <v>4200.6482873851292</v>
      </c>
      <c r="S582" s="24">
        <v>9865.9114452798658</v>
      </c>
      <c r="T582" s="115" t="s">
        <v>281</v>
      </c>
    </row>
    <row r="583" spans="1:20" s="22" customFormat="1" x14ac:dyDescent="0.25">
      <c r="A583" s="58" t="s">
        <v>503</v>
      </c>
      <c r="B583" s="26" t="s">
        <v>1269</v>
      </c>
      <c r="C583" s="354">
        <v>1986</v>
      </c>
      <c r="D583" s="354">
        <v>1986</v>
      </c>
      <c r="E583" s="355" t="s">
        <v>323</v>
      </c>
      <c r="F583" s="354">
        <v>5</v>
      </c>
      <c r="G583" s="354">
        <v>6</v>
      </c>
      <c r="H583" s="24">
        <v>4651.1000000000004</v>
      </c>
      <c r="I583" s="24">
        <v>4216.1000000000004</v>
      </c>
      <c r="J583" s="24">
        <v>4216.1000000000004</v>
      </c>
      <c r="K583" s="357">
        <v>168</v>
      </c>
      <c r="L583" s="51">
        <f>'Приложение 2'!C584</f>
        <v>96518</v>
      </c>
      <c r="M583" s="113">
        <v>0</v>
      </c>
      <c r="N583" s="24">
        <v>49523.39</v>
      </c>
      <c r="O583" s="113">
        <v>0</v>
      </c>
      <c r="P583" s="24">
        <v>46994.61</v>
      </c>
      <c r="Q583" s="24">
        <v>0</v>
      </c>
      <c r="R583" s="51">
        <f t="shared" si="101"/>
        <v>22.892720760892765</v>
      </c>
      <c r="S583" s="24">
        <v>99.84</v>
      </c>
      <c r="T583" s="115" t="s">
        <v>281</v>
      </c>
    </row>
    <row r="584" spans="1:20" s="22" customFormat="1" x14ac:dyDescent="0.25">
      <c r="A584" s="58" t="s">
        <v>504</v>
      </c>
      <c r="B584" s="25" t="s">
        <v>907</v>
      </c>
      <c r="C584" s="354">
        <v>1975</v>
      </c>
      <c r="D584" s="354">
        <v>1975</v>
      </c>
      <c r="E584" s="355" t="s">
        <v>323</v>
      </c>
      <c r="F584" s="354">
        <v>5</v>
      </c>
      <c r="G584" s="354">
        <v>8</v>
      </c>
      <c r="H584" s="24">
        <v>6422.6</v>
      </c>
      <c r="I584" s="24">
        <v>5794.8</v>
      </c>
      <c r="J584" s="24">
        <v>5794.8</v>
      </c>
      <c r="K584" s="357">
        <v>297</v>
      </c>
      <c r="L584" s="51">
        <f>'Приложение 2'!C585</f>
        <v>10193783.77</v>
      </c>
      <c r="M584" s="24">
        <v>0</v>
      </c>
      <c r="N584" s="24">
        <v>5399932.3900000006</v>
      </c>
      <c r="O584" s="24">
        <v>0</v>
      </c>
      <c r="P584" s="24">
        <v>4793851.38</v>
      </c>
      <c r="Q584" s="24">
        <v>0</v>
      </c>
      <c r="R584" s="51">
        <f t="shared" si="101"/>
        <v>1759.1260733761301</v>
      </c>
      <c r="S584" s="24">
        <v>4061.06</v>
      </c>
      <c r="T584" s="115" t="s">
        <v>281</v>
      </c>
    </row>
    <row r="585" spans="1:20" s="22" customFormat="1" x14ac:dyDescent="0.25">
      <c r="A585" s="58" t="s">
        <v>505</v>
      </c>
      <c r="B585" s="25" t="s">
        <v>908</v>
      </c>
      <c r="C585" s="354">
        <v>1983</v>
      </c>
      <c r="D585" s="354">
        <v>1983</v>
      </c>
      <c r="E585" s="355" t="s">
        <v>323</v>
      </c>
      <c r="F585" s="354">
        <v>5</v>
      </c>
      <c r="G585" s="354">
        <v>6</v>
      </c>
      <c r="H585" s="24">
        <v>4771</v>
      </c>
      <c r="I585" s="24">
        <v>4256.6000000000004</v>
      </c>
      <c r="J585" s="24">
        <v>4256.6000000000004</v>
      </c>
      <c r="K585" s="357">
        <v>197</v>
      </c>
      <c r="L585" s="51">
        <f>'Приложение 2'!C586</f>
        <v>10108808.039999999</v>
      </c>
      <c r="M585" s="24">
        <v>0</v>
      </c>
      <c r="N585" s="24">
        <v>7914119.3499999996</v>
      </c>
      <c r="O585" s="24">
        <v>0</v>
      </c>
      <c r="P585" s="24">
        <v>2194688.69</v>
      </c>
      <c r="Q585" s="24">
        <v>0</v>
      </c>
      <c r="R585" s="51">
        <f t="shared" si="101"/>
        <v>2374.8550580275332</v>
      </c>
      <c r="S585" s="24">
        <v>5187.6302682892447</v>
      </c>
      <c r="T585" s="115" t="s">
        <v>281</v>
      </c>
    </row>
    <row r="586" spans="1:20" s="22" customFormat="1" x14ac:dyDescent="0.25">
      <c r="A586" s="58" t="s">
        <v>506</v>
      </c>
      <c r="B586" s="25" t="s">
        <v>909</v>
      </c>
      <c r="C586" s="354">
        <v>1980</v>
      </c>
      <c r="D586" s="354">
        <v>1980</v>
      </c>
      <c r="E586" s="355" t="s">
        <v>314</v>
      </c>
      <c r="F586" s="354">
        <v>4</v>
      </c>
      <c r="G586" s="354">
        <v>5</v>
      </c>
      <c r="H586" s="24">
        <v>4293.8999999999996</v>
      </c>
      <c r="I586" s="24">
        <v>3927.1</v>
      </c>
      <c r="J586" s="24">
        <v>3927.1</v>
      </c>
      <c r="K586" s="357">
        <v>197</v>
      </c>
      <c r="L586" s="51">
        <f>'Приложение 2'!C587</f>
        <v>4646193.46</v>
      </c>
      <c r="M586" s="24">
        <v>0</v>
      </c>
      <c r="N586" s="24">
        <v>3998586.4000000004</v>
      </c>
      <c r="O586" s="24">
        <v>0</v>
      </c>
      <c r="P586" s="24">
        <v>647607.05999999994</v>
      </c>
      <c r="Q586" s="24">
        <v>0</v>
      </c>
      <c r="R586" s="51">
        <f t="shared" si="101"/>
        <v>1183.1105548623666</v>
      </c>
      <c r="S586" s="24">
        <v>4697.5299839576282</v>
      </c>
      <c r="T586" s="115" t="s">
        <v>281</v>
      </c>
    </row>
    <row r="587" spans="1:20" s="22" customFormat="1" x14ac:dyDescent="0.25">
      <c r="A587" s="58" t="s">
        <v>507</v>
      </c>
      <c r="B587" s="25" t="s">
        <v>912</v>
      </c>
      <c r="C587" s="354">
        <v>1958</v>
      </c>
      <c r="D587" s="354">
        <v>1958</v>
      </c>
      <c r="E587" s="355" t="s">
        <v>314</v>
      </c>
      <c r="F587" s="354">
        <v>4</v>
      </c>
      <c r="G587" s="354">
        <v>2</v>
      </c>
      <c r="H587" s="24">
        <v>1372.2</v>
      </c>
      <c r="I587" s="24">
        <v>1200.3</v>
      </c>
      <c r="J587" s="24">
        <v>1200.3</v>
      </c>
      <c r="K587" s="357">
        <v>67</v>
      </c>
      <c r="L587" s="51">
        <f>'Приложение 2'!C588</f>
        <v>11179536.309999999</v>
      </c>
      <c r="M587" s="24">
        <v>0</v>
      </c>
      <c r="N587" s="24">
        <v>9323417.4600000009</v>
      </c>
      <c r="O587" s="24">
        <v>0</v>
      </c>
      <c r="P587" s="24">
        <v>1856118.8499999999</v>
      </c>
      <c r="Q587" s="24">
        <v>0</v>
      </c>
      <c r="R587" s="51">
        <f t="shared" si="101"/>
        <v>9313.951770390735</v>
      </c>
      <c r="S587" s="24">
        <v>18244.860451553777</v>
      </c>
      <c r="T587" s="115" t="s">
        <v>281</v>
      </c>
    </row>
    <row r="588" spans="1:20" s="22" customFormat="1" x14ac:dyDescent="0.25">
      <c r="A588" s="58" t="s">
        <v>827</v>
      </c>
      <c r="B588" s="25" t="s">
        <v>922</v>
      </c>
      <c r="C588" s="354">
        <v>1967</v>
      </c>
      <c r="D588" s="354">
        <v>1967</v>
      </c>
      <c r="E588" s="355" t="s">
        <v>314</v>
      </c>
      <c r="F588" s="354">
        <v>4</v>
      </c>
      <c r="G588" s="354">
        <v>4</v>
      </c>
      <c r="H588" s="24">
        <v>2711.7</v>
      </c>
      <c r="I588" s="24">
        <v>2515.6999999999998</v>
      </c>
      <c r="J588" s="24">
        <v>2515.6999999999998</v>
      </c>
      <c r="K588" s="357">
        <v>155</v>
      </c>
      <c r="L588" s="51">
        <f>'Приложение 2'!C589</f>
        <v>3798399</v>
      </c>
      <c r="M588" s="24">
        <v>0</v>
      </c>
      <c r="N588" s="24">
        <v>3087618.94</v>
      </c>
      <c r="O588" s="24">
        <v>0</v>
      </c>
      <c r="P588" s="24">
        <v>710780.06</v>
      </c>
      <c r="Q588" s="24">
        <v>0</v>
      </c>
      <c r="R588" s="51">
        <f t="shared" si="101"/>
        <v>1509.8775688675121</v>
      </c>
      <c r="S588" s="24">
        <v>7665.41</v>
      </c>
      <c r="T588" s="115" t="s">
        <v>281</v>
      </c>
    </row>
    <row r="589" spans="1:20" s="22" customFormat="1" x14ac:dyDescent="0.25">
      <c r="A589" s="58" t="s">
        <v>828</v>
      </c>
      <c r="B589" s="25" t="s">
        <v>914</v>
      </c>
      <c r="C589" s="354">
        <v>1955</v>
      </c>
      <c r="D589" s="354">
        <v>1955</v>
      </c>
      <c r="E589" s="355" t="s">
        <v>314</v>
      </c>
      <c r="F589" s="354">
        <v>3</v>
      </c>
      <c r="G589" s="354">
        <v>1</v>
      </c>
      <c r="H589" s="24">
        <v>998</v>
      </c>
      <c r="I589" s="24">
        <v>907.7</v>
      </c>
      <c r="J589" s="24">
        <v>907.7</v>
      </c>
      <c r="K589" s="357">
        <v>30</v>
      </c>
      <c r="L589" s="51">
        <f>'Приложение 2'!C590</f>
        <v>4407507</v>
      </c>
      <c r="M589" s="24">
        <v>0</v>
      </c>
      <c r="N589" s="24">
        <v>2121429.3600000003</v>
      </c>
      <c r="O589" s="24">
        <v>0</v>
      </c>
      <c r="P589" s="24">
        <v>2286077.6399999997</v>
      </c>
      <c r="Q589" s="24">
        <v>0</v>
      </c>
      <c r="R589" s="51">
        <f t="shared" si="101"/>
        <v>4855.6869009584661</v>
      </c>
      <c r="S589" s="24">
        <v>10673.706070287539</v>
      </c>
      <c r="T589" s="115" t="s">
        <v>281</v>
      </c>
    </row>
    <row r="590" spans="1:20" s="22" customFormat="1" x14ac:dyDescent="0.25">
      <c r="A590" s="58" t="s">
        <v>829</v>
      </c>
      <c r="B590" s="26" t="s">
        <v>1270</v>
      </c>
      <c r="C590" s="354">
        <v>1963</v>
      </c>
      <c r="D590" s="354">
        <v>1963</v>
      </c>
      <c r="E590" s="355" t="s">
        <v>314</v>
      </c>
      <c r="F590" s="354">
        <v>3</v>
      </c>
      <c r="G590" s="354">
        <v>2</v>
      </c>
      <c r="H590" s="24">
        <v>1025.8</v>
      </c>
      <c r="I590" s="24">
        <v>955.8</v>
      </c>
      <c r="J590" s="24">
        <v>955.8</v>
      </c>
      <c r="K590" s="357">
        <v>34</v>
      </c>
      <c r="L590" s="51">
        <f>'Приложение 2'!C591</f>
        <v>129974</v>
      </c>
      <c r="M590" s="113">
        <v>0</v>
      </c>
      <c r="N590" s="24">
        <v>66689.240000000005</v>
      </c>
      <c r="O590" s="113">
        <v>0</v>
      </c>
      <c r="P590" s="24">
        <v>63284.76</v>
      </c>
      <c r="Q590" s="24">
        <v>0</v>
      </c>
      <c r="R590" s="51">
        <f t="shared" si="101"/>
        <v>135.98451558903537</v>
      </c>
      <c r="S590" s="24">
        <v>339.79</v>
      </c>
      <c r="T590" s="115" t="s">
        <v>281</v>
      </c>
    </row>
    <row r="591" spans="1:20" s="22" customFormat="1" x14ac:dyDescent="0.25">
      <c r="A591" s="58" t="s">
        <v>830</v>
      </c>
      <c r="B591" s="26" t="s">
        <v>1271</v>
      </c>
      <c r="C591" s="354">
        <v>1951</v>
      </c>
      <c r="D591" s="354">
        <v>1951</v>
      </c>
      <c r="E591" s="378" t="s">
        <v>324</v>
      </c>
      <c r="F591" s="354">
        <v>3</v>
      </c>
      <c r="G591" s="354">
        <v>1</v>
      </c>
      <c r="H591" s="24">
        <v>576.79999999999995</v>
      </c>
      <c r="I591" s="24">
        <v>521</v>
      </c>
      <c r="J591" s="24">
        <v>521</v>
      </c>
      <c r="K591" s="357">
        <v>24</v>
      </c>
      <c r="L591" s="51">
        <f>'Приложение 2'!C592</f>
        <v>185601</v>
      </c>
      <c r="M591" s="113">
        <v>0</v>
      </c>
      <c r="N591" s="24">
        <v>95231.3</v>
      </c>
      <c r="O591" s="113">
        <v>0</v>
      </c>
      <c r="P591" s="24">
        <v>90369.7</v>
      </c>
      <c r="Q591" s="24">
        <v>0</v>
      </c>
      <c r="R591" s="51">
        <f t="shared" si="101"/>
        <v>356.23992322456814</v>
      </c>
      <c r="S591" s="24">
        <v>1062.01</v>
      </c>
      <c r="T591" s="115" t="s">
        <v>281</v>
      </c>
    </row>
    <row r="592" spans="1:20" s="22" customFormat="1" x14ac:dyDescent="0.25">
      <c r="A592" s="58" t="s">
        <v>831</v>
      </c>
      <c r="B592" s="126" t="s">
        <v>86</v>
      </c>
      <c r="C592" s="117">
        <v>1990</v>
      </c>
      <c r="D592" s="117">
        <v>1990</v>
      </c>
      <c r="E592" s="127" t="s">
        <v>323</v>
      </c>
      <c r="F592" s="117">
        <v>5</v>
      </c>
      <c r="G592" s="117">
        <v>4</v>
      </c>
      <c r="H592" s="119">
        <v>3006.1</v>
      </c>
      <c r="I592" s="119">
        <v>1638.2</v>
      </c>
      <c r="J592" s="119">
        <v>1638.2</v>
      </c>
      <c r="K592" s="120">
        <v>97</v>
      </c>
      <c r="L592" s="43">
        <f>'Приложение 2'!C593</f>
        <v>140000</v>
      </c>
      <c r="M592" s="121">
        <v>0</v>
      </c>
      <c r="N592" s="119">
        <v>0</v>
      </c>
      <c r="O592" s="121">
        <v>0</v>
      </c>
      <c r="P592" s="119">
        <v>140000</v>
      </c>
      <c r="Q592" s="119">
        <v>0</v>
      </c>
      <c r="R592" s="51">
        <f t="shared" si="101"/>
        <v>85.459650836283728</v>
      </c>
      <c r="S592" s="119">
        <v>211.82</v>
      </c>
      <c r="T592" s="122" t="s">
        <v>281</v>
      </c>
    </row>
    <row r="593" spans="1:28" x14ac:dyDescent="0.25">
      <c r="A593" s="99" t="s">
        <v>509</v>
      </c>
      <c r="B593" s="101" t="s">
        <v>508</v>
      </c>
      <c r="C593" s="205" t="s">
        <v>268</v>
      </c>
      <c r="D593" s="205" t="s">
        <v>268</v>
      </c>
      <c r="E593" s="205" t="s">
        <v>268</v>
      </c>
      <c r="F593" s="205" t="s">
        <v>268</v>
      </c>
      <c r="G593" s="205" t="s">
        <v>268</v>
      </c>
      <c r="H593" s="102">
        <f>SUM(H594:H606)</f>
        <v>39702.199999999997</v>
      </c>
      <c r="I593" s="102">
        <f t="shared" ref="I593:Q593" si="102">SUM(I594:I606)</f>
        <v>36478.100000000006</v>
      </c>
      <c r="J593" s="102">
        <f t="shared" si="102"/>
        <v>36478.100000000006</v>
      </c>
      <c r="K593" s="103">
        <f t="shared" si="102"/>
        <v>1250</v>
      </c>
      <c r="L593" s="102">
        <f t="shared" si="102"/>
        <v>36673257.060000002</v>
      </c>
      <c r="M593" s="102">
        <f t="shared" si="102"/>
        <v>0</v>
      </c>
      <c r="N593" s="102">
        <f t="shared" si="102"/>
        <v>25256446.780000001</v>
      </c>
      <c r="O593" s="102">
        <f t="shared" si="102"/>
        <v>0</v>
      </c>
      <c r="P593" s="102">
        <f t="shared" si="102"/>
        <v>11416810.280000001</v>
      </c>
      <c r="Q593" s="102">
        <f t="shared" si="102"/>
        <v>0</v>
      </c>
      <c r="R593" s="102" t="s">
        <v>268</v>
      </c>
      <c r="S593" s="102" t="s">
        <v>268</v>
      </c>
      <c r="T593" s="205" t="s">
        <v>268</v>
      </c>
    </row>
    <row r="594" spans="1:28" s="23" customFormat="1" x14ac:dyDescent="0.25">
      <c r="A594" s="206" t="s">
        <v>510</v>
      </c>
      <c r="B594" s="152" t="s">
        <v>1053</v>
      </c>
      <c r="C594" s="337">
        <v>1963</v>
      </c>
      <c r="D594" s="337">
        <v>1963</v>
      </c>
      <c r="E594" s="338" t="s">
        <v>324</v>
      </c>
      <c r="F594" s="337">
        <v>5</v>
      </c>
      <c r="G594" s="337">
        <v>4</v>
      </c>
      <c r="H594" s="56">
        <v>3350.2</v>
      </c>
      <c r="I594" s="56">
        <v>2999.4</v>
      </c>
      <c r="J594" s="56">
        <v>2999.4</v>
      </c>
      <c r="K594" s="339">
        <v>69</v>
      </c>
      <c r="L594" s="56">
        <f>'Приложение 2'!C595</f>
        <v>114413</v>
      </c>
      <c r="M594" s="56">
        <v>0</v>
      </c>
      <c r="N594" s="56">
        <v>53854.07</v>
      </c>
      <c r="O594" s="56">
        <v>0</v>
      </c>
      <c r="P594" s="56">
        <v>60558.93</v>
      </c>
      <c r="Q594" s="56">
        <v>0</v>
      </c>
      <c r="R594" s="51">
        <f t="shared" ref="R594:R606" si="103">L594/I594</f>
        <v>38.145295725811827</v>
      </c>
      <c r="S594" s="56">
        <v>412.5</v>
      </c>
      <c r="T594" s="340">
        <v>43465</v>
      </c>
      <c r="U594" s="16"/>
      <c r="V594" s="16"/>
    </row>
    <row r="595" spans="1:28" s="227" customFormat="1" x14ac:dyDescent="0.25">
      <c r="A595" s="206" t="s">
        <v>511</v>
      </c>
      <c r="B595" s="152" t="s">
        <v>1054</v>
      </c>
      <c r="C595" s="337">
        <v>1964</v>
      </c>
      <c r="D595" s="337">
        <v>1964</v>
      </c>
      <c r="E595" s="338" t="s">
        <v>324</v>
      </c>
      <c r="F595" s="337">
        <v>5</v>
      </c>
      <c r="G595" s="337">
        <v>4</v>
      </c>
      <c r="H595" s="56">
        <v>3183.2</v>
      </c>
      <c r="I595" s="56">
        <v>2888.8</v>
      </c>
      <c r="J595" s="56">
        <v>2888.8</v>
      </c>
      <c r="K595" s="339">
        <v>91</v>
      </c>
      <c r="L595" s="56">
        <f>'Приложение 2'!C596</f>
        <v>9743145.7699999996</v>
      </c>
      <c r="M595" s="56">
        <v>0</v>
      </c>
      <c r="N595" s="56">
        <v>6183254.6500000004</v>
      </c>
      <c r="O595" s="56">
        <v>0</v>
      </c>
      <c r="P595" s="56">
        <v>3559891.12</v>
      </c>
      <c r="Q595" s="56">
        <v>0</v>
      </c>
      <c r="R595" s="51">
        <f t="shared" si="103"/>
        <v>3372.7311582664079</v>
      </c>
      <c r="S595" s="56">
        <v>4370.63</v>
      </c>
      <c r="T595" s="340">
        <v>43465</v>
      </c>
    </row>
    <row r="596" spans="1:28" s="227" customFormat="1" x14ac:dyDescent="0.25">
      <c r="A596" s="206" t="s">
        <v>512</v>
      </c>
      <c r="B596" s="152" t="s">
        <v>1055</v>
      </c>
      <c r="C596" s="337">
        <v>1982</v>
      </c>
      <c r="D596" s="337">
        <v>1982</v>
      </c>
      <c r="E596" s="338" t="s">
        <v>323</v>
      </c>
      <c r="F596" s="337">
        <v>5</v>
      </c>
      <c r="G596" s="337">
        <v>4</v>
      </c>
      <c r="H596" s="56">
        <v>4472.2</v>
      </c>
      <c r="I596" s="56">
        <v>4006.1</v>
      </c>
      <c r="J596" s="56">
        <v>4006.1</v>
      </c>
      <c r="K596" s="339">
        <v>129</v>
      </c>
      <c r="L596" s="56">
        <f>'Приложение 2'!C597</f>
        <v>118759</v>
      </c>
      <c r="M596" s="56">
        <v>0</v>
      </c>
      <c r="N596" s="56">
        <v>67600.570000000007</v>
      </c>
      <c r="O596" s="56">
        <v>0</v>
      </c>
      <c r="P596" s="56">
        <v>51158.43</v>
      </c>
      <c r="Q596" s="56">
        <v>0</v>
      </c>
      <c r="R596" s="51">
        <f t="shared" si="103"/>
        <v>29.644542073338162</v>
      </c>
      <c r="S596" s="56">
        <v>798.21</v>
      </c>
      <c r="T596" s="340">
        <v>43465</v>
      </c>
    </row>
    <row r="597" spans="1:28" s="227" customFormat="1" x14ac:dyDescent="0.25">
      <c r="A597" s="206" t="s">
        <v>513</v>
      </c>
      <c r="B597" s="207" t="s">
        <v>1056</v>
      </c>
      <c r="C597" s="337">
        <v>1968</v>
      </c>
      <c r="D597" s="337">
        <v>2010</v>
      </c>
      <c r="E597" s="338" t="s">
        <v>323</v>
      </c>
      <c r="F597" s="337">
        <v>4</v>
      </c>
      <c r="G597" s="337">
        <v>6</v>
      </c>
      <c r="H597" s="56">
        <v>4353.1000000000004</v>
      </c>
      <c r="I597" s="56">
        <v>4028.9</v>
      </c>
      <c r="J597" s="56">
        <v>4028.9</v>
      </c>
      <c r="K597" s="339">
        <v>138</v>
      </c>
      <c r="L597" s="56">
        <f>'Приложение 2'!C598</f>
        <v>11351699</v>
      </c>
      <c r="M597" s="56">
        <v>0</v>
      </c>
      <c r="N597" s="56">
        <v>8892203.5700000003</v>
      </c>
      <c r="O597" s="56">
        <v>0</v>
      </c>
      <c r="P597" s="56">
        <v>2459495.4300000002</v>
      </c>
      <c r="Q597" s="56">
        <v>0</v>
      </c>
      <c r="R597" s="51">
        <f t="shared" si="103"/>
        <v>2817.5678224825633</v>
      </c>
      <c r="S597" s="56">
        <v>5860.8200000000006</v>
      </c>
      <c r="T597" s="340">
        <v>43465</v>
      </c>
    </row>
    <row r="598" spans="1:28" s="227" customFormat="1" x14ac:dyDescent="0.25">
      <c r="A598" s="206" t="s">
        <v>514</v>
      </c>
      <c r="B598" s="152" t="s">
        <v>1057</v>
      </c>
      <c r="C598" s="337">
        <v>1964</v>
      </c>
      <c r="D598" s="337">
        <v>2015</v>
      </c>
      <c r="E598" s="338" t="s">
        <v>314</v>
      </c>
      <c r="F598" s="337">
        <v>4</v>
      </c>
      <c r="G598" s="337">
        <v>3</v>
      </c>
      <c r="H598" s="56">
        <v>2178.1</v>
      </c>
      <c r="I598" s="56">
        <v>2015.7</v>
      </c>
      <c r="J598" s="56">
        <v>2015.7</v>
      </c>
      <c r="K598" s="339">
        <v>65</v>
      </c>
      <c r="L598" s="56">
        <f>'Приложение 2'!C599</f>
        <v>4813341.79</v>
      </c>
      <c r="M598" s="56">
        <v>0</v>
      </c>
      <c r="N598" s="56">
        <v>2412088.7200000002</v>
      </c>
      <c r="O598" s="56">
        <v>0</v>
      </c>
      <c r="P598" s="56">
        <v>2401253.0700000003</v>
      </c>
      <c r="Q598" s="56">
        <v>0</v>
      </c>
      <c r="R598" s="51">
        <f t="shared" si="103"/>
        <v>2387.9256784243685</v>
      </c>
      <c r="S598" s="56">
        <v>2351.88</v>
      </c>
      <c r="T598" s="340">
        <v>43465</v>
      </c>
    </row>
    <row r="599" spans="1:28" s="16" customFormat="1" x14ac:dyDescent="0.25">
      <c r="A599" s="206" t="s">
        <v>515</v>
      </c>
      <c r="B599" s="152" t="s">
        <v>1058</v>
      </c>
      <c r="C599" s="337">
        <v>1963</v>
      </c>
      <c r="D599" s="337">
        <v>2015</v>
      </c>
      <c r="E599" s="338" t="s">
        <v>314</v>
      </c>
      <c r="F599" s="337">
        <v>4</v>
      </c>
      <c r="G599" s="337">
        <v>3</v>
      </c>
      <c r="H599" s="56">
        <v>2183.8000000000002</v>
      </c>
      <c r="I599" s="56">
        <v>2021.4</v>
      </c>
      <c r="J599" s="56">
        <v>2021.4</v>
      </c>
      <c r="K599" s="339">
        <v>78</v>
      </c>
      <c r="L599" s="56">
        <f>'Приложение 2'!C600</f>
        <v>5495829.5</v>
      </c>
      <c r="M599" s="56">
        <v>0</v>
      </c>
      <c r="N599" s="56">
        <v>3134519.2800000003</v>
      </c>
      <c r="O599" s="56">
        <v>0</v>
      </c>
      <c r="P599" s="56">
        <v>2361310.2200000002</v>
      </c>
      <c r="Q599" s="56">
        <v>0</v>
      </c>
      <c r="R599" s="51">
        <f t="shared" si="103"/>
        <v>2718.8233402592264</v>
      </c>
      <c r="S599" s="56">
        <v>3020.75</v>
      </c>
      <c r="T599" s="340">
        <v>43465</v>
      </c>
      <c r="U599" s="227"/>
      <c r="V599" s="227"/>
    </row>
    <row r="600" spans="1:28" s="16" customFormat="1" x14ac:dyDescent="0.25">
      <c r="A600" s="206" t="s">
        <v>516</v>
      </c>
      <c r="B600" s="152" t="s">
        <v>1059</v>
      </c>
      <c r="C600" s="337">
        <v>1960</v>
      </c>
      <c r="D600" s="337">
        <v>2014</v>
      </c>
      <c r="E600" s="338" t="s">
        <v>314</v>
      </c>
      <c r="F600" s="337">
        <v>4</v>
      </c>
      <c r="G600" s="337">
        <v>3</v>
      </c>
      <c r="H600" s="56">
        <v>2180.3000000000002</v>
      </c>
      <c r="I600" s="56">
        <v>2017.9</v>
      </c>
      <c r="J600" s="56">
        <v>2017.9</v>
      </c>
      <c r="K600" s="339">
        <v>78</v>
      </c>
      <c r="L600" s="56">
        <f>'Приложение 2'!C601</f>
        <v>82504</v>
      </c>
      <c r="M600" s="56">
        <v>0</v>
      </c>
      <c r="N600" s="56">
        <v>42328.45</v>
      </c>
      <c r="O600" s="56">
        <v>0</v>
      </c>
      <c r="P600" s="56">
        <v>40175.550000000003</v>
      </c>
      <c r="Q600" s="56">
        <v>0</v>
      </c>
      <c r="R600" s="51">
        <f t="shared" si="103"/>
        <v>40.886069676396254</v>
      </c>
      <c r="S600" s="56">
        <v>921.92</v>
      </c>
      <c r="T600" s="340">
        <v>43465</v>
      </c>
      <c r="U600" s="227"/>
      <c r="V600" s="227"/>
    </row>
    <row r="601" spans="1:28" s="16" customFormat="1" x14ac:dyDescent="0.25">
      <c r="A601" s="206" t="s">
        <v>517</v>
      </c>
      <c r="B601" s="152" t="s">
        <v>1060</v>
      </c>
      <c r="C601" s="337">
        <v>1961</v>
      </c>
      <c r="D601" s="337">
        <v>2006</v>
      </c>
      <c r="E601" s="338" t="s">
        <v>314</v>
      </c>
      <c r="F601" s="337">
        <v>4</v>
      </c>
      <c r="G601" s="337">
        <v>3</v>
      </c>
      <c r="H601" s="56">
        <v>2184.1999999999998</v>
      </c>
      <c r="I601" s="56">
        <v>2021.6</v>
      </c>
      <c r="J601" s="56">
        <v>2021.6</v>
      </c>
      <c r="K601" s="339">
        <v>87</v>
      </c>
      <c r="L601" s="56">
        <f>'Приложение 2'!C602</f>
        <v>165040</v>
      </c>
      <c r="M601" s="56">
        <v>0</v>
      </c>
      <c r="N601" s="56">
        <v>84673.31</v>
      </c>
      <c r="O601" s="56">
        <v>0</v>
      </c>
      <c r="P601" s="56">
        <v>80366.69</v>
      </c>
      <c r="Q601" s="56">
        <v>0</v>
      </c>
      <c r="R601" s="51">
        <f t="shared" si="103"/>
        <v>81.638306292045911</v>
      </c>
      <c r="S601" s="56">
        <v>1703.8600000000001</v>
      </c>
      <c r="T601" s="340">
        <v>43465</v>
      </c>
      <c r="U601" s="227"/>
      <c r="V601" s="227"/>
    </row>
    <row r="602" spans="1:28" s="16" customFormat="1" x14ac:dyDescent="0.25">
      <c r="A602" s="206" t="s">
        <v>518</v>
      </c>
      <c r="B602" s="152" t="s">
        <v>1061</v>
      </c>
      <c r="C602" s="337">
        <v>1961</v>
      </c>
      <c r="D602" s="337">
        <v>2006</v>
      </c>
      <c r="E602" s="338" t="s">
        <v>324</v>
      </c>
      <c r="F602" s="337">
        <v>4</v>
      </c>
      <c r="G602" s="337">
        <v>3</v>
      </c>
      <c r="H602" s="56">
        <v>2254.9</v>
      </c>
      <c r="I602" s="56">
        <v>2092.3000000000002</v>
      </c>
      <c r="J602" s="56">
        <v>2092.3000000000002</v>
      </c>
      <c r="K602" s="339">
        <v>95</v>
      </c>
      <c r="L602" s="56">
        <f>'Приложение 2'!C603</f>
        <v>190774</v>
      </c>
      <c r="M602" s="56">
        <v>0</v>
      </c>
      <c r="N602" s="56">
        <v>97876.09</v>
      </c>
      <c r="O602" s="56">
        <v>0</v>
      </c>
      <c r="P602" s="56">
        <v>92897.91</v>
      </c>
      <c r="Q602" s="56">
        <v>0</v>
      </c>
      <c r="R602" s="51">
        <f t="shared" si="103"/>
        <v>91.179085217225051</v>
      </c>
      <c r="S602" s="56">
        <v>4117.07</v>
      </c>
      <c r="T602" s="340">
        <v>43465</v>
      </c>
      <c r="U602" s="227"/>
      <c r="V602" s="227"/>
    </row>
    <row r="603" spans="1:28" s="16" customFormat="1" x14ac:dyDescent="0.25">
      <c r="A603" s="206" t="s">
        <v>519</v>
      </c>
      <c r="B603" s="152" t="s">
        <v>1062</v>
      </c>
      <c r="C603" s="337">
        <v>1966</v>
      </c>
      <c r="D603" s="337">
        <v>1966</v>
      </c>
      <c r="E603" s="338" t="s">
        <v>324</v>
      </c>
      <c r="F603" s="337">
        <v>4</v>
      </c>
      <c r="G603" s="337">
        <v>4</v>
      </c>
      <c r="H603" s="56">
        <v>2787.7</v>
      </c>
      <c r="I603" s="56">
        <v>2561.9</v>
      </c>
      <c r="J603" s="56">
        <v>2561.9</v>
      </c>
      <c r="K603" s="339">
        <v>102</v>
      </c>
      <c r="L603" s="56">
        <f>'Приложение 2'!C604</f>
        <v>990310</v>
      </c>
      <c r="M603" s="56">
        <v>0</v>
      </c>
      <c r="N603" s="56">
        <v>932001.37999999989</v>
      </c>
      <c r="O603" s="56">
        <v>0</v>
      </c>
      <c r="P603" s="56">
        <v>58308.619999999995</v>
      </c>
      <c r="Q603" s="56">
        <v>0</v>
      </c>
      <c r="R603" s="51">
        <f t="shared" si="103"/>
        <v>386.55294898317652</v>
      </c>
      <c r="S603" s="56">
        <v>1729.14</v>
      </c>
      <c r="T603" s="340">
        <v>43465</v>
      </c>
      <c r="U603" s="227"/>
      <c r="V603" s="227"/>
    </row>
    <row r="604" spans="1:28" s="16" customFormat="1" x14ac:dyDescent="0.25">
      <c r="A604" s="206" t="s">
        <v>520</v>
      </c>
      <c r="B604" s="152" t="s">
        <v>1063</v>
      </c>
      <c r="C604" s="337">
        <v>1971</v>
      </c>
      <c r="D604" s="337">
        <v>1971</v>
      </c>
      <c r="E604" s="338" t="s">
        <v>324</v>
      </c>
      <c r="F604" s="337">
        <v>4</v>
      </c>
      <c r="G604" s="337">
        <v>6</v>
      </c>
      <c r="H604" s="56">
        <v>4608</v>
      </c>
      <c r="I604" s="56">
        <v>4167.8</v>
      </c>
      <c r="J604" s="56">
        <v>4167.8</v>
      </c>
      <c r="K604" s="339">
        <v>135</v>
      </c>
      <c r="L604" s="56">
        <f>'Приложение 2'!C605</f>
        <v>738152</v>
      </c>
      <c r="M604" s="56">
        <v>0</v>
      </c>
      <c r="N604" s="56">
        <v>618349.55000000005</v>
      </c>
      <c r="O604" s="56">
        <v>0</v>
      </c>
      <c r="P604" s="56">
        <v>119802.45000000001</v>
      </c>
      <c r="Q604" s="56">
        <v>0</v>
      </c>
      <c r="R604" s="51">
        <f t="shared" si="103"/>
        <v>177.10830654062093</v>
      </c>
      <c r="S604" s="56">
        <v>605.13</v>
      </c>
      <c r="T604" s="340">
        <v>43465</v>
      </c>
      <c r="U604" s="227"/>
      <c r="V604" s="227"/>
    </row>
    <row r="605" spans="1:28" x14ac:dyDescent="0.25">
      <c r="A605" s="206" t="s">
        <v>521</v>
      </c>
      <c r="B605" s="152" t="s">
        <v>1064</v>
      </c>
      <c r="C605" s="337">
        <v>1973</v>
      </c>
      <c r="D605" s="337">
        <v>1973</v>
      </c>
      <c r="E605" s="338" t="s">
        <v>324</v>
      </c>
      <c r="F605" s="337">
        <v>4</v>
      </c>
      <c r="G605" s="337">
        <v>4</v>
      </c>
      <c r="H605" s="56">
        <v>3499.8</v>
      </c>
      <c r="I605" s="56">
        <v>3201</v>
      </c>
      <c r="J605" s="56">
        <v>3201</v>
      </c>
      <c r="K605" s="339">
        <v>97</v>
      </c>
      <c r="L605" s="56">
        <f>'Приложение 2'!C606</f>
        <v>424408</v>
      </c>
      <c r="M605" s="56">
        <v>0</v>
      </c>
      <c r="N605" s="56">
        <v>398637.61000000004</v>
      </c>
      <c r="O605" s="56">
        <v>0</v>
      </c>
      <c r="P605" s="56">
        <v>25770.39</v>
      </c>
      <c r="Q605" s="56">
        <v>0</v>
      </c>
      <c r="R605" s="51">
        <f t="shared" si="103"/>
        <v>132.58606685410808</v>
      </c>
      <c r="S605" s="56">
        <v>605.13</v>
      </c>
      <c r="T605" s="340">
        <v>43465</v>
      </c>
    </row>
    <row r="606" spans="1:28" x14ac:dyDescent="0.25">
      <c r="A606" s="206" t="s">
        <v>522</v>
      </c>
      <c r="B606" s="152" t="s">
        <v>1065</v>
      </c>
      <c r="C606" s="337">
        <v>1973</v>
      </c>
      <c r="D606" s="337">
        <v>1973</v>
      </c>
      <c r="E606" s="338" t="s">
        <v>314</v>
      </c>
      <c r="F606" s="337">
        <v>4</v>
      </c>
      <c r="G606" s="337">
        <v>3</v>
      </c>
      <c r="H606" s="56">
        <v>2466.6999999999998</v>
      </c>
      <c r="I606" s="56">
        <v>2455.3000000000002</v>
      </c>
      <c r="J606" s="56">
        <v>2455.3000000000002</v>
      </c>
      <c r="K606" s="339">
        <v>86</v>
      </c>
      <c r="L606" s="56">
        <f>'Приложение 2'!C607</f>
        <v>2444881</v>
      </c>
      <c r="M606" s="56">
        <v>0</v>
      </c>
      <c r="N606" s="56">
        <v>2339059.5300000003</v>
      </c>
      <c r="O606" s="56">
        <v>0</v>
      </c>
      <c r="P606" s="56">
        <v>105821.47</v>
      </c>
      <c r="Q606" s="56">
        <v>0</v>
      </c>
      <c r="R606" s="51">
        <f t="shared" si="103"/>
        <v>995.75652669734848</v>
      </c>
      <c r="S606" s="56">
        <v>2576.8700000000003</v>
      </c>
      <c r="T606" s="340">
        <v>43465</v>
      </c>
    </row>
    <row r="607" spans="1:28" s="15" customFormat="1" x14ac:dyDescent="0.25">
      <c r="A607" s="52" t="s">
        <v>526</v>
      </c>
      <c r="B607" s="41" t="s">
        <v>525</v>
      </c>
      <c r="C607" s="97" t="s">
        <v>268</v>
      </c>
      <c r="D607" s="97" t="s">
        <v>268</v>
      </c>
      <c r="E607" s="97" t="s">
        <v>268</v>
      </c>
      <c r="F607" s="97" t="s">
        <v>268</v>
      </c>
      <c r="G607" s="97" t="s">
        <v>268</v>
      </c>
      <c r="H607" s="43">
        <f t="shared" ref="H607:Q607" si="104">SUM(H608:H617)</f>
        <v>4228.51</v>
      </c>
      <c r="I607" s="43">
        <f t="shared" si="104"/>
        <v>3982.2899999999995</v>
      </c>
      <c r="J607" s="43">
        <f t="shared" si="104"/>
        <v>2461.62</v>
      </c>
      <c r="K607" s="98">
        <f t="shared" si="104"/>
        <v>194</v>
      </c>
      <c r="L607" s="43">
        <f t="shared" si="104"/>
        <v>3507683</v>
      </c>
      <c r="M607" s="43">
        <f t="shared" si="104"/>
        <v>0</v>
      </c>
      <c r="N607" s="43">
        <f t="shared" si="104"/>
        <v>2994891.5300000003</v>
      </c>
      <c r="O607" s="43">
        <f t="shared" si="104"/>
        <v>0</v>
      </c>
      <c r="P607" s="43">
        <f t="shared" si="104"/>
        <v>512791.47</v>
      </c>
      <c r="Q607" s="43">
        <f t="shared" si="104"/>
        <v>0</v>
      </c>
      <c r="R607" s="43" t="s">
        <v>268</v>
      </c>
      <c r="S607" s="43" t="s">
        <v>268</v>
      </c>
      <c r="T607" s="97" t="s">
        <v>268</v>
      </c>
      <c r="U607" s="10"/>
      <c r="V607" s="10"/>
    </row>
    <row r="608" spans="1:28" x14ac:dyDescent="0.25">
      <c r="A608" s="58" t="s">
        <v>527</v>
      </c>
      <c r="B608" s="47" t="s">
        <v>1012</v>
      </c>
      <c r="C608" s="93">
        <v>1975</v>
      </c>
      <c r="D608" s="93">
        <v>1975</v>
      </c>
      <c r="E608" s="335" t="s">
        <v>314</v>
      </c>
      <c r="F608" s="93">
        <v>2</v>
      </c>
      <c r="G608" s="93">
        <v>1</v>
      </c>
      <c r="H608" s="51">
        <v>299.91000000000003</v>
      </c>
      <c r="I608" s="51">
        <v>277.20999999999998</v>
      </c>
      <c r="J608" s="51">
        <v>209.3</v>
      </c>
      <c r="K608" s="94">
        <v>14</v>
      </c>
      <c r="L608" s="51">
        <f>'Приложение 2'!C609</f>
        <v>73772</v>
      </c>
      <c r="M608" s="51">
        <v>0</v>
      </c>
      <c r="N608" s="51">
        <v>73772</v>
      </c>
      <c r="O608" s="51">
        <v>0</v>
      </c>
      <c r="P608" s="51">
        <v>0</v>
      </c>
      <c r="Q608" s="51">
        <v>0</v>
      </c>
      <c r="R608" s="51">
        <f t="shared" ref="R608:R617" si="105">L608/I608</f>
        <v>266.12315573031276</v>
      </c>
      <c r="S608" s="153">
        <f>R608</f>
        <v>266.12315573031276</v>
      </c>
      <c r="T608" s="336">
        <v>43465</v>
      </c>
      <c r="W608" s="15"/>
      <c r="X608" s="15"/>
      <c r="Y608" s="15"/>
      <c r="Z608" s="15"/>
      <c r="AA608" s="15"/>
      <c r="AB608" s="15"/>
    </row>
    <row r="609" spans="1:28" x14ac:dyDescent="0.25">
      <c r="A609" s="58" t="s">
        <v>528</v>
      </c>
      <c r="B609" s="47" t="s">
        <v>1013</v>
      </c>
      <c r="C609" s="93">
        <v>1970</v>
      </c>
      <c r="D609" s="93">
        <v>2011</v>
      </c>
      <c r="E609" s="335" t="s">
        <v>272</v>
      </c>
      <c r="F609" s="93">
        <v>2</v>
      </c>
      <c r="G609" s="93">
        <v>2</v>
      </c>
      <c r="H609" s="51">
        <v>537.95000000000005</v>
      </c>
      <c r="I609" s="51">
        <v>495.68</v>
      </c>
      <c r="J609" s="51">
        <v>236.28</v>
      </c>
      <c r="K609" s="94">
        <v>28</v>
      </c>
      <c r="L609" s="51">
        <f>'Приложение 2'!C610</f>
        <v>700986</v>
      </c>
      <c r="M609" s="51">
        <v>0</v>
      </c>
      <c r="N609" s="51">
        <v>569359.57999999996</v>
      </c>
      <c r="O609" s="51">
        <v>0</v>
      </c>
      <c r="P609" s="51">
        <v>131626.41999999998</v>
      </c>
      <c r="Q609" s="51">
        <v>0</v>
      </c>
      <c r="R609" s="51">
        <f t="shared" si="105"/>
        <v>1414.1906068431247</v>
      </c>
      <c r="S609" s="153">
        <f t="shared" ref="S609:S617" si="106">R609</f>
        <v>1414.1906068431247</v>
      </c>
      <c r="T609" s="336">
        <v>43465</v>
      </c>
      <c r="W609" s="15"/>
      <c r="X609" s="15"/>
      <c r="Y609" s="15"/>
      <c r="Z609" s="15"/>
      <c r="AA609" s="15"/>
      <c r="AB609" s="15"/>
    </row>
    <row r="610" spans="1:28" x14ac:dyDescent="0.25">
      <c r="A610" s="58" t="s">
        <v>529</v>
      </c>
      <c r="B610" s="47" t="s">
        <v>1014</v>
      </c>
      <c r="C610" s="93">
        <v>1970</v>
      </c>
      <c r="D610" s="93">
        <v>2016</v>
      </c>
      <c r="E610" s="335" t="s">
        <v>272</v>
      </c>
      <c r="F610" s="93">
        <v>2</v>
      </c>
      <c r="G610" s="93">
        <v>2</v>
      </c>
      <c r="H610" s="51">
        <v>538.16</v>
      </c>
      <c r="I610" s="51">
        <v>501.57</v>
      </c>
      <c r="J610" s="51">
        <v>236.29</v>
      </c>
      <c r="K610" s="94">
        <v>29</v>
      </c>
      <c r="L610" s="51">
        <f>'Приложение 2'!C611</f>
        <v>548884</v>
      </c>
      <c r="M610" s="51">
        <v>0</v>
      </c>
      <c r="N610" s="51">
        <v>540594.48</v>
      </c>
      <c r="O610" s="51">
        <v>0</v>
      </c>
      <c r="P610" s="51">
        <v>8289.52</v>
      </c>
      <c r="Q610" s="51">
        <v>0</v>
      </c>
      <c r="R610" s="51">
        <f t="shared" si="105"/>
        <v>1094.3317981537971</v>
      </c>
      <c r="S610" s="153">
        <f t="shared" si="106"/>
        <v>1094.3317981537971</v>
      </c>
      <c r="T610" s="336">
        <v>43465</v>
      </c>
      <c r="W610" s="15"/>
      <c r="X610" s="15"/>
      <c r="Y610" s="15"/>
      <c r="Z610" s="15"/>
      <c r="AA610" s="15"/>
      <c r="AB610" s="15"/>
    </row>
    <row r="611" spans="1:28" x14ac:dyDescent="0.25">
      <c r="A611" s="58" t="s">
        <v>530</v>
      </c>
      <c r="B611" s="47" t="s">
        <v>1015</v>
      </c>
      <c r="C611" s="93">
        <v>1970</v>
      </c>
      <c r="D611" s="93">
        <v>2016</v>
      </c>
      <c r="E611" s="335" t="s">
        <v>272</v>
      </c>
      <c r="F611" s="93">
        <v>2</v>
      </c>
      <c r="G611" s="93">
        <v>2</v>
      </c>
      <c r="H611" s="51">
        <v>544.47</v>
      </c>
      <c r="I611" s="51">
        <v>511.77</v>
      </c>
      <c r="J611" s="51">
        <v>347.5</v>
      </c>
      <c r="K611" s="94">
        <v>25</v>
      </c>
      <c r="L611" s="51">
        <f>'Приложение 2'!C612</f>
        <v>354686</v>
      </c>
      <c r="M611" s="51">
        <v>0</v>
      </c>
      <c r="N611" s="51">
        <v>278430.17</v>
      </c>
      <c r="O611" s="51">
        <v>0</v>
      </c>
      <c r="P611" s="51">
        <v>76255.829999999987</v>
      </c>
      <c r="Q611" s="51">
        <v>0</v>
      </c>
      <c r="R611" s="51">
        <f t="shared" si="105"/>
        <v>693.05742814154803</v>
      </c>
      <c r="S611" s="153">
        <f t="shared" si="106"/>
        <v>693.05742814154803</v>
      </c>
      <c r="T611" s="336">
        <v>43465</v>
      </c>
      <c r="W611" s="15"/>
      <c r="X611" s="15"/>
      <c r="Y611" s="15"/>
      <c r="Z611" s="15"/>
      <c r="AA611" s="15"/>
      <c r="AB611" s="15"/>
    </row>
    <row r="612" spans="1:28" x14ac:dyDescent="0.25">
      <c r="A612" s="58" t="s">
        <v>531</v>
      </c>
      <c r="B612" s="47" t="s">
        <v>1016</v>
      </c>
      <c r="C612" s="93">
        <v>1969</v>
      </c>
      <c r="D612" s="93">
        <v>2015</v>
      </c>
      <c r="E612" s="335" t="s">
        <v>272</v>
      </c>
      <c r="F612" s="93">
        <v>2</v>
      </c>
      <c r="G612" s="93">
        <v>2</v>
      </c>
      <c r="H612" s="51">
        <v>538.22</v>
      </c>
      <c r="I612" s="51">
        <v>505.52</v>
      </c>
      <c r="J612" s="51">
        <v>413.92</v>
      </c>
      <c r="K612" s="94">
        <v>19</v>
      </c>
      <c r="L612" s="51">
        <f>'Приложение 2'!C613</f>
        <v>564835</v>
      </c>
      <c r="M612" s="51">
        <v>0</v>
      </c>
      <c r="N612" s="51">
        <v>401574.01</v>
      </c>
      <c r="O612" s="51">
        <v>0</v>
      </c>
      <c r="P612" s="51">
        <v>163260.99</v>
      </c>
      <c r="Q612" s="51">
        <v>0</v>
      </c>
      <c r="R612" s="51">
        <f t="shared" si="105"/>
        <v>1117.3346257319197</v>
      </c>
      <c r="S612" s="153">
        <f t="shared" si="106"/>
        <v>1117.3346257319197</v>
      </c>
      <c r="T612" s="336">
        <v>43465</v>
      </c>
      <c r="W612" s="15"/>
      <c r="X612" s="15"/>
      <c r="Y612" s="15"/>
      <c r="Z612" s="15"/>
      <c r="AA612" s="15"/>
      <c r="AB612" s="15"/>
    </row>
    <row r="613" spans="1:28" x14ac:dyDescent="0.25">
      <c r="A613" s="58" t="s">
        <v>532</v>
      </c>
      <c r="B613" s="47" t="s">
        <v>1022</v>
      </c>
      <c r="C613" s="330">
        <v>1965</v>
      </c>
      <c r="D613" s="330">
        <v>2015</v>
      </c>
      <c r="E613" s="335" t="s">
        <v>272</v>
      </c>
      <c r="F613" s="93">
        <v>2</v>
      </c>
      <c r="G613" s="93">
        <v>1</v>
      </c>
      <c r="H613" s="51">
        <v>353.5</v>
      </c>
      <c r="I613" s="51">
        <v>329.2</v>
      </c>
      <c r="J613" s="51">
        <v>164.13</v>
      </c>
      <c r="K613" s="94">
        <v>8</v>
      </c>
      <c r="L613" s="51">
        <f>'Приложение 2'!C614</f>
        <v>325771</v>
      </c>
      <c r="M613" s="51">
        <v>0</v>
      </c>
      <c r="N613" s="51">
        <v>325771</v>
      </c>
      <c r="O613" s="51">
        <v>0</v>
      </c>
      <c r="P613" s="51">
        <v>0</v>
      </c>
      <c r="Q613" s="51">
        <v>0</v>
      </c>
      <c r="R613" s="51">
        <f t="shared" si="105"/>
        <v>989.58383961117863</v>
      </c>
      <c r="S613" s="153">
        <f t="shared" si="106"/>
        <v>989.58383961117863</v>
      </c>
      <c r="T613" s="336">
        <v>43465</v>
      </c>
      <c r="W613" s="15"/>
      <c r="X613" s="15"/>
      <c r="Y613" s="15"/>
      <c r="Z613" s="15"/>
      <c r="AA613" s="15"/>
      <c r="AB613" s="15"/>
    </row>
    <row r="614" spans="1:28" x14ac:dyDescent="0.25">
      <c r="A614" s="58" t="s">
        <v>533</v>
      </c>
      <c r="B614" s="47" t="s">
        <v>1023</v>
      </c>
      <c r="C614" s="330">
        <v>1966</v>
      </c>
      <c r="D614" s="330">
        <v>2016</v>
      </c>
      <c r="E614" s="335" t="s">
        <v>272</v>
      </c>
      <c r="F614" s="330">
        <v>2</v>
      </c>
      <c r="G614" s="330">
        <v>1</v>
      </c>
      <c r="H614" s="153">
        <v>350.8</v>
      </c>
      <c r="I614" s="153">
        <v>326.3</v>
      </c>
      <c r="J614" s="153">
        <v>190.78</v>
      </c>
      <c r="K614" s="366">
        <v>15</v>
      </c>
      <c r="L614" s="51">
        <f>'Приложение 2'!C615</f>
        <v>324887</v>
      </c>
      <c r="M614" s="51">
        <v>0</v>
      </c>
      <c r="N614" s="51">
        <v>321656.68</v>
      </c>
      <c r="O614" s="51">
        <v>0</v>
      </c>
      <c r="P614" s="51">
        <v>3230.32</v>
      </c>
      <c r="Q614" s="51">
        <v>0</v>
      </c>
      <c r="R614" s="51">
        <f t="shared" si="105"/>
        <v>995.66962917560522</v>
      </c>
      <c r="S614" s="153">
        <f t="shared" si="106"/>
        <v>995.66962917560522</v>
      </c>
      <c r="T614" s="336">
        <v>43465</v>
      </c>
      <c r="W614" s="15"/>
      <c r="X614" s="15"/>
      <c r="Y614" s="15"/>
      <c r="Z614" s="15"/>
      <c r="AA614" s="15"/>
      <c r="AB614" s="15"/>
    </row>
    <row r="615" spans="1:28" x14ac:dyDescent="0.25">
      <c r="A615" s="58" t="s">
        <v>1000</v>
      </c>
      <c r="B615" s="47" t="s">
        <v>1024</v>
      </c>
      <c r="C615" s="93">
        <v>1966</v>
      </c>
      <c r="D615" s="93">
        <v>2015</v>
      </c>
      <c r="E615" s="335" t="s">
        <v>272</v>
      </c>
      <c r="F615" s="93">
        <v>2</v>
      </c>
      <c r="G615" s="93">
        <v>1</v>
      </c>
      <c r="H615" s="51">
        <v>349.17</v>
      </c>
      <c r="I615" s="51">
        <v>369.91</v>
      </c>
      <c r="J615" s="51">
        <v>151.69999999999999</v>
      </c>
      <c r="K615" s="94">
        <v>23</v>
      </c>
      <c r="L615" s="51">
        <f>'Приложение 2'!C616</f>
        <v>315965</v>
      </c>
      <c r="M615" s="51">
        <v>0</v>
      </c>
      <c r="N615" s="51">
        <v>222861.85</v>
      </c>
      <c r="O615" s="51">
        <v>0</v>
      </c>
      <c r="P615" s="51">
        <v>93103.15</v>
      </c>
      <c r="Q615" s="51">
        <v>0</v>
      </c>
      <c r="R615" s="51">
        <f t="shared" si="105"/>
        <v>854.16722986672426</v>
      </c>
      <c r="S615" s="153">
        <f t="shared" si="106"/>
        <v>854.16722986672426</v>
      </c>
      <c r="T615" s="336">
        <v>43465</v>
      </c>
      <c r="W615" s="15"/>
      <c r="X615" s="15"/>
      <c r="Y615" s="15"/>
      <c r="Z615" s="15"/>
      <c r="AA615" s="15"/>
      <c r="AB615" s="15"/>
    </row>
    <row r="616" spans="1:28" x14ac:dyDescent="0.25">
      <c r="A616" s="58" t="s">
        <v>1001</v>
      </c>
      <c r="B616" s="47" t="s">
        <v>1028</v>
      </c>
      <c r="C616" s="93">
        <v>1969</v>
      </c>
      <c r="D616" s="93">
        <v>2015</v>
      </c>
      <c r="E616" s="335" t="s">
        <v>272</v>
      </c>
      <c r="F616" s="93">
        <v>2</v>
      </c>
      <c r="G616" s="93">
        <v>1</v>
      </c>
      <c r="H616" s="51">
        <v>363.63</v>
      </c>
      <c r="I616" s="51">
        <v>338.53</v>
      </c>
      <c r="J616" s="51">
        <v>259.72000000000003</v>
      </c>
      <c r="K616" s="94">
        <v>15</v>
      </c>
      <c r="L616" s="51">
        <f>'Приложение 2'!C617</f>
        <v>86047</v>
      </c>
      <c r="M616" s="51">
        <v>0</v>
      </c>
      <c r="N616" s="51">
        <v>86047</v>
      </c>
      <c r="O616" s="51">
        <v>0</v>
      </c>
      <c r="P616" s="51">
        <f>L616-N616</f>
        <v>0</v>
      </c>
      <c r="Q616" s="51">
        <v>0</v>
      </c>
      <c r="R616" s="51">
        <f t="shared" si="105"/>
        <v>254.1783593773078</v>
      </c>
      <c r="S616" s="153">
        <f t="shared" si="106"/>
        <v>254.1783593773078</v>
      </c>
      <c r="T616" s="336">
        <v>43465</v>
      </c>
      <c r="W616" s="15"/>
      <c r="X616" s="15"/>
      <c r="Y616" s="15"/>
      <c r="Z616" s="15"/>
      <c r="AA616" s="15"/>
      <c r="AB616" s="15"/>
    </row>
    <row r="617" spans="1:28" x14ac:dyDescent="0.25">
      <c r="A617" s="58" t="s">
        <v>1002</v>
      </c>
      <c r="B617" s="47" t="s">
        <v>1030</v>
      </c>
      <c r="C617" s="93">
        <v>1969</v>
      </c>
      <c r="D617" s="93">
        <v>2010</v>
      </c>
      <c r="E617" s="335" t="s">
        <v>272</v>
      </c>
      <c r="F617" s="93">
        <v>2</v>
      </c>
      <c r="G617" s="93">
        <v>1</v>
      </c>
      <c r="H617" s="51">
        <v>352.7</v>
      </c>
      <c r="I617" s="51">
        <v>326.60000000000002</v>
      </c>
      <c r="J617" s="51">
        <v>252</v>
      </c>
      <c r="K617" s="94">
        <v>18</v>
      </c>
      <c r="L617" s="51">
        <f>'Приложение 2'!C618</f>
        <v>211850</v>
      </c>
      <c r="M617" s="51">
        <v>0</v>
      </c>
      <c r="N617" s="51">
        <v>174824.76</v>
      </c>
      <c r="O617" s="51">
        <v>0</v>
      </c>
      <c r="P617" s="51">
        <v>37025.24</v>
      </c>
      <c r="Q617" s="51">
        <v>0</v>
      </c>
      <c r="R617" s="51">
        <f t="shared" si="105"/>
        <v>648.6527862829148</v>
      </c>
      <c r="S617" s="51">
        <f t="shared" si="106"/>
        <v>648.6527862829148</v>
      </c>
      <c r="T617" s="336">
        <v>43465</v>
      </c>
      <c r="W617" s="15"/>
      <c r="X617" s="15"/>
      <c r="Y617" s="15"/>
      <c r="Z617" s="15"/>
      <c r="AA617" s="15"/>
      <c r="AB617" s="15"/>
    </row>
    <row r="618" spans="1:28" s="15" customFormat="1" x14ac:dyDescent="0.25">
      <c r="A618" s="52" t="s">
        <v>534</v>
      </c>
      <c r="B618" s="41" t="s">
        <v>535</v>
      </c>
      <c r="C618" s="97" t="s">
        <v>268</v>
      </c>
      <c r="D618" s="97" t="s">
        <v>268</v>
      </c>
      <c r="E618" s="97" t="s">
        <v>268</v>
      </c>
      <c r="F618" s="97" t="s">
        <v>268</v>
      </c>
      <c r="G618" s="97" t="s">
        <v>268</v>
      </c>
      <c r="H618" s="43">
        <f>H619+H622+H625</f>
        <v>5747</v>
      </c>
      <c r="I618" s="43">
        <f t="shared" ref="I618:Q618" si="107">I619+I622+I625</f>
        <v>4375.7000000000007</v>
      </c>
      <c r="J618" s="43">
        <f t="shared" si="107"/>
        <v>2921.4</v>
      </c>
      <c r="K618" s="98">
        <f t="shared" si="107"/>
        <v>180</v>
      </c>
      <c r="L618" s="43">
        <f>L619+L622+L625</f>
        <v>8040972</v>
      </c>
      <c r="M618" s="43">
        <f t="shared" si="107"/>
        <v>0</v>
      </c>
      <c r="N618" s="43">
        <f t="shared" si="107"/>
        <v>7640770.1800000006</v>
      </c>
      <c r="O618" s="43">
        <f t="shared" si="107"/>
        <v>0</v>
      </c>
      <c r="P618" s="43">
        <f t="shared" si="107"/>
        <v>400201.82</v>
      </c>
      <c r="Q618" s="43">
        <f t="shared" si="107"/>
        <v>0</v>
      </c>
      <c r="R618" s="43" t="s">
        <v>268</v>
      </c>
      <c r="S618" s="43" t="s">
        <v>268</v>
      </c>
      <c r="T618" s="97" t="s">
        <v>268</v>
      </c>
      <c r="U618" s="10"/>
      <c r="V618" s="10"/>
    </row>
    <row r="619" spans="1:28" s="15" customFormat="1" x14ac:dyDescent="0.25">
      <c r="A619" s="52" t="s">
        <v>538</v>
      </c>
      <c r="B619" s="41" t="s">
        <v>962</v>
      </c>
      <c r="C619" s="97" t="s">
        <v>268</v>
      </c>
      <c r="D619" s="97" t="s">
        <v>268</v>
      </c>
      <c r="E619" s="97" t="s">
        <v>268</v>
      </c>
      <c r="F619" s="97" t="s">
        <v>268</v>
      </c>
      <c r="G619" s="97" t="s">
        <v>268</v>
      </c>
      <c r="H619" s="43">
        <f>SUM(H620:H621)</f>
        <v>713.8</v>
      </c>
      <c r="I619" s="43">
        <f t="shared" ref="I619:Q619" si="108">SUM(I620:I621)</f>
        <v>662.9</v>
      </c>
      <c r="J619" s="43">
        <f t="shared" si="108"/>
        <v>416.6</v>
      </c>
      <c r="K619" s="98">
        <f t="shared" si="108"/>
        <v>23</v>
      </c>
      <c r="L619" s="43">
        <f t="shared" si="108"/>
        <v>5693564</v>
      </c>
      <c r="M619" s="43">
        <f t="shared" si="108"/>
        <v>0</v>
      </c>
      <c r="N619" s="43">
        <f t="shared" si="108"/>
        <v>5476765.4199999999</v>
      </c>
      <c r="O619" s="43">
        <f t="shared" si="108"/>
        <v>0</v>
      </c>
      <c r="P619" s="43">
        <f t="shared" si="108"/>
        <v>216798.58</v>
      </c>
      <c r="Q619" s="43">
        <f t="shared" si="108"/>
        <v>0</v>
      </c>
      <c r="R619" s="43" t="s">
        <v>268</v>
      </c>
      <c r="S619" s="43" t="s">
        <v>268</v>
      </c>
      <c r="T619" s="97" t="s">
        <v>268</v>
      </c>
      <c r="U619" s="10"/>
      <c r="V619" s="10"/>
    </row>
    <row r="620" spans="1:28" s="15" customFormat="1" x14ac:dyDescent="0.25">
      <c r="A620" s="58" t="s">
        <v>539</v>
      </c>
      <c r="B620" s="47" t="s">
        <v>979</v>
      </c>
      <c r="C620" s="93">
        <v>1969</v>
      </c>
      <c r="D620" s="93">
        <v>1969</v>
      </c>
      <c r="E620" s="335" t="s">
        <v>272</v>
      </c>
      <c r="F620" s="93">
        <v>2</v>
      </c>
      <c r="G620" s="93">
        <v>1</v>
      </c>
      <c r="H620" s="51">
        <v>356.7</v>
      </c>
      <c r="I620" s="51">
        <v>331.5</v>
      </c>
      <c r="J620" s="51">
        <v>208.8</v>
      </c>
      <c r="K620" s="94">
        <v>12</v>
      </c>
      <c r="L620" s="51">
        <f>'Приложение 2'!C621</f>
        <v>2953310</v>
      </c>
      <c r="M620" s="51">
        <v>0</v>
      </c>
      <c r="N620" s="51">
        <v>2790341.07</v>
      </c>
      <c r="O620" s="51">
        <v>0</v>
      </c>
      <c r="P620" s="51">
        <v>162968.93</v>
      </c>
      <c r="Q620" s="51">
        <v>0</v>
      </c>
      <c r="R620" s="51">
        <f>L620/I620</f>
        <v>8908.9291101055805</v>
      </c>
      <c r="S620" s="51">
        <f>R620</f>
        <v>8908.9291101055805</v>
      </c>
      <c r="T620" s="336">
        <v>43465</v>
      </c>
      <c r="U620" s="10"/>
      <c r="V620" s="10"/>
    </row>
    <row r="621" spans="1:28" x14ac:dyDescent="0.25">
      <c r="A621" s="58" t="s">
        <v>983</v>
      </c>
      <c r="B621" s="47" t="s">
        <v>981</v>
      </c>
      <c r="C621" s="93">
        <v>1968</v>
      </c>
      <c r="D621" s="93">
        <v>1968</v>
      </c>
      <c r="E621" s="335" t="s">
        <v>272</v>
      </c>
      <c r="F621" s="93">
        <v>2</v>
      </c>
      <c r="G621" s="93">
        <v>1</v>
      </c>
      <c r="H621" s="51">
        <v>357.1</v>
      </c>
      <c r="I621" s="51">
        <v>331.4</v>
      </c>
      <c r="J621" s="51">
        <v>207.8</v>
      </c>
      <c r="K621" s="94">
        <v>11</v>
      </c>
      <c r="L621" s="51">
        <f>'Приложение 2'!C622</f>
        <v>2740254</v>
      </c>
      <c r="M621" s="51">
        <v>0</v>
      </c>
      <c r="N621" s="51">
        <v>2686424.35</v>
      </c>
      <c r="O621" s="51">
        <v>0</v>
      </c>
      <c r="P621" s="51">
        <v>53829.65</v>
      </c>
      <c r="Q621" s="51">
        <v>0</v>
      </c>
      <c r="R621" s="51">
        <f>L621/I621</f>
        <v>8268.7205793602898</v>
      </c>
      <c r="S621" s="51">
        <v>12696.261315630658</v>
      </c>
      <c r="T621" s="336">
        <v>43465</v>
      </c>
    </row>
    <row r="622" spans="1:28" s="15" customFormat="1" x14ac:dyDescent="0.25">
      <c r="A622" s="52" t="s">
        <v>998</v>
      </c>
      <c r="B622" s="41" t="s">
        <v>536</v>
      </c>
      <c r="C622" s="97" t="s">
        <v>268</v>
      </c>
      <c r="D622" s="97" t="s">
        <v>268</v>
      </c>
      <c r="E622" s="97" t="s">
        <v>268</v>
      </c>
      <c r="F622" s="97" t="s">
        <v>268</v>
      </c>
      <c r="G622" s="97" t="s">
        <v>268</v>
      </c>
      <c r="H622" s="43">
        <f>SUM(H623:H624)</f>
        <v>1135.7</v>
      </c>
      <c r="I622" s="43">
        <f t="shared" ref="I622:Q622" si="109">SUM(I623:I624)</f>
        <v>1004</v>
      </c>
      <c r="J622" s="43">
        <f t="shared" si="109"/>
        <v>1004</v>
      </c>
      <c r="K622" s="98">
        <f t="shared" si="109"/>
        <v>26</v>
      </c>
      <c r="L622" s="43">
        <f t="shared" si="109"/>
        <v>2146243</v>
      </c>
      <c r="M622" s="43">
        <f t="shared" si="109"/>
        <v>0</v>
      </c>
      <c r="N622" s="43">
        <f t="shared" si="109"/>
        <v>2029066.15</v>
      </c>
      <c r="O622" s="43">
        <f t="shared" si="109"/>
        <v>0</v>
      </c>
      <c r="P622" s="43">
        <f t="shared" si="109"/>
        <v>117176.85</v>
      </c>
      <c r="Q622" s="43">
        <f t="shared" si="109"/>
        <v>0</v>
      </c>
      <c r="R622" s="43" t="s">
        <v>268</v>
      </c>
      <c r="S622" s="43" t="s">
        <v>268</v>
      </c>
      <c r="T622" s="97" t="s">
        <v>268</v>
      </c>
      <c r="U622" s="10"/>
      <c r="V622" s="10"/>
    </row>
    <row r="623" spans="1:28" s="15" customFormat="1" x14ac:dyDescent="0.25">
      <c r="A623" s="58" t="s">
        <v>999</v>
      </c>
      <c r="B623" s="47" t="s">
        <v>1274</v>
      </c>
      <c r="C623" s="93">
        <v>1989</v>
      </c>
      <c r="D623" s="93">
        <v>2013</v>
      </c>
      <c r="E623" s="335" t="s">
        <v>272</v>
      </c>
      <c r="F623" s="93">
        <v>2</v>
      </c>
      <c r="G623" s="93">
        <v>3</v>
      </c>
      <c r="H623" s="51">
        <v>833.5</v>
      </c>
      <c r="I623" s="51">
        <v>738.1</v>
      </c>
      <c r="J623" s="51">
        <v>738.1</v>
      </c>
      <c r="K623" s="94">
        <v>20</v>
      </c>
      <c r="L623" s="51">
        <f>'Приложение 2'!C624</f>
        <v>60386</v>
      </c>
      <c r="M623" s="51">
        <v>0</v>
      </c>
      <c r="N623" s="51">
        <v>60386</v>
      </c>
      <c r="O623" s="51">
        <v>0</v>
      </c>
      <c r="P623" s="51">
        <v>0</v>
      </c>
      <c r="Q623" s="51">
        <v>0</v>
      </c>
      <c r="R623" s="51">
        <f>L623/I623</f>
        <v>81.812762498306455</v>
      </c>
      <c r="S623" s="51">
        <v>1073.0899999999999</v>
      </c>
      <c r="T623" s="336">
        <v>43465</v>
      </c>
      <c r="U623" s="10"/>
      <c r="V623" s="10"/>
    </row>
    <row r="624" spans="1:28" s="15" customFormat="1" x14ac:dyDescent="0.25">
      <c r="A624" s="58" t="s">
        <v>1273</v>
      </c>
      <c r="B624" s="47" t="s">
        <v>537</v>
      </c>
      <c r="C624" s="93">
        <v>1983</v>
      </c>
      <c r="D624" s="93">
        <v>1983</v>
      </c>
      <c r="E624" s="335" t="s">
        <v>272</v>
      </c>
      <c r="F624" s="93">
        <v>2</v>
      </c>
      <c r="G624" s="93">
        <v>2</v>
      </c>
      <c r="H624" s="51">
        <v>302.2</v>
      </c>
      <c r="I624" s="51">
        <v>265.89999999999998</v>
      </c>
      <c r="J624" s="51">
        <v>265.89999999999998</v>
      </c>
      <c r="K624" s="94">
        <v>6</v>
      </c>
      <c r="L624" s="51">
        <f>'Приложение 2'!C625</f>
        <v>2085857</v>
      </c>
      <c r="M624" s="51">
        <v>0</v>
      </c>
      <c r="N624" s="51">
        <v>1968680.15</v>
      </c>
      <c r="O624" s="51">
        <v>0</v>
      </c>
      <c r="P624" s="51">
        <v>117176.85</v>
      </c>
      <c r="Q624" s="51">
        <v>0</v>
      </c>
      <c r="R624" s="51">
        <f>L624/I624</f>
        <v>7844.5167356148932</v>
      </c>
      <c r="S624" s="51">
        <v>13769.35</v>
      </c>
      <c r="T624" s="336">
        <v>43465</v>
      </c>
      <c r="U624" s="10"/>
      <c r="V624" s="10"/>
    </row>
    <row r="625" spans="1:22" s="15" customFormat="1" x14ac:dyDescent="0.25">
      <c r="A625" s="52" t="s">
        <v>1200</v>
      </c>
      <c r="B625" s="41" t="s">
        <v>1196</v>
      </c>
      <c r="C625" s="97" t="s">
        <v>268</v>
      </c>
      <c r="D625" s="97" t="s">
        <v>268</v>
      </c>
      <c r="E625" s="97" t="s">
        <v>268</v>
      </c>
      <c r="F625" s="97" t="s">
        <v>268</v>
      </c>
      <c r="G625" s="97" t="s">
        <v>268</v>
      </c>
      <c r="H625" s="43">
        <f>SUM(H626:H628)</f>
        <v>3897.5</v>
      </c>
      <c r="I625" s="43">
        <f t="shared" ref="I625:Q625" si="110">SUM(I626:I628)</f>
        <v>2708.8</v>
      </c>
      <c r="J625" s="43">
        <f t="shared" si="110"/>
        <v>1500.8000000000002</v>
      </c>
      <c r="K625" s="98">
        <f t="shared" si="110"/>
        <v>131</v>
      </c>
      <c r="L625" s="43">
        <f t="shared" si="110"/>
        <v>201165</v>
      </c>
      <c r="M625" s="43">
        <f t="shared" si="110"/>
        <v>0</v>
      </c>
      <c r="N625" s="43">
        <f t="shared" si="110"/>
        <v>134938.60999999999</v>
      </c>
      <c r="O625" s="43">
        <f t="shared" si="110"/>
        <v>0</v>
      </c>
      <c r="P625" s="43">
        <f t="shared" si="110"/>
        <v>66226.390000000014</v>
      </c>
      <c r="Q625" s="43">
        <f t="shared" si="110"/>
        <v>0</v>
      </c>
      <c r="R625" s="43" t="s">
        <v>268</v>
      </c>
      <c r="S625" s="43" t="s">
        <v>268</v>
      </c>
      <c r="T625" s="97" t="s">
        <v>268</v>
      </c>
      <c r="U625" s="10"/>
      <c r="V625" s="10"/>
    </row>
    <row r="626" spans="1:22" x14ac:dyDescent="0.25">
      <c r="A626" s="58" t="s">
        <v>1201</v>
      </c>
      <c r="B626" s="47" t="s">
        <v>1197</v>
      </c>
      <c r="C626" s="93">
        <v>1975</v>
      </c>
      <c r="D626" s="93">
        <v>2012</v>
      </c>
      <c r="E626" s="335" t="s">
        <v>272</v>
      </c>
      <c r="F626" s="93">
        <v>2</v>
      </c>
      <c r="G626" s="93">
        <v>4</v>
      </c>
      <c r="H626" s="51">
        <v>1986.8</v>
      </c>
      <c r="I626" s="51">
        <v>993.4</v>
      </c>
      <c r="J626" s="51">
        <v>379.1</v>
      </c>
      <c r="K626" s="94">
        <v>48</v>
      </c>
      <c r="L626" s="51">
        <f>'Приложение 2'!C627</f>
        <v>74851</v>
      </c>
      <c r="M626" s="51">
        <v>0</v>
      </c>
      <c r="N626" s="51">
        <v>50208.98</v>
      </c>
      <c r="O626" s="51">
        <v>0</v>
      </c>
      <c r="P626" s="51">
        <v>24642.02</v>
      </c>
      <c r="Q626" s="51">
        <v>0</v>
      </c>
      <c r="R626" s="51">
        <f>L626/I626</f>
        <v>75.348298771894505</v>
      </c>
      <c r="S626" s="51">
        <v>1097.8900000000001</v>
      </c>
      <c r="T626" s="336">
        <v>43465</v>
      </c>
    </row>
    <row r="627" spans="1:22" x14ac:dyDescent="0.25">
      <c r="A627" s="58" t="s">
        <v>1202</v>
      </c>
      <c r="B627" s="47" t="s">
        <v>1198</v>
      </c>
      <c r="C627" s="93">
        <v>1980</v>
      </c>
      <c r="D627" s="93">
        <v>2012</v>
      </c>
      <c r="E627" s="335" t="s">
        <v>272</v>
      </c>
      <c r="F627" s="93">
        <v>2</v>
      </c>
      <c r="G627" s="93">
        <v>4</v>
      </c>
      <c r="H627" s="51">
        <v>1089.7</v>
      </c>
      <c r="I627" s="51">
        <v>990.9</v>
      </c>
      <c r="J627" s="51">
        <v>593</v>
      </c>
      <c r="K627" s="94">
        <v>48</v>
      </c>
      <c r="L627" s="51">
        <f>'Приложение 2'!C628</f>
        <v>64680</v>
      </c>
      <c r="M627" s="51">
        <v>0</v>
      </c>
      <c r="N627" s="51">
        <v>43386.42</v>
      </c>
      <c r="O627" s="51">
        <v>0</v>
      </c>
      <c r="P627" s="51">
        <v>21293.58</v>
      </c>
      <c r="Q627" s="51">
        <v>0</v>
      </c>
      <c r="R627" s="51">
        <f>L627/I627</f>
        <v>65.27399333938844</v>
      </c>
      <c r="S627" s="51">
        <v>1097.8900000000001</v>
      </c>
      <c r="T627" s="336">
        <v>43465</v>
      </c>
    </row>
    <row r="628" spans="1:22" x14ac:dyDescent="0.25">
      <c r="A628" s="58" t="s">
        <v>1203</v>
      </c>
      <c r="B628" s="47" t="s">
        <v>1199</v>
      </c>
      <c r="C628" s="93">
        <v>1986</v>
      </c>
      <c r="D628" s="93">
        <v>2013</v>
      </c>
      <c r="E628" s="335" t="s">
        <v>272</v>
      </c>
      <c r="F628" s="93">
        <v>2</v>
      </c>
      <c r="G628" s="93">
        <v>3</v>
      </c>
      <c r="H628" s="51">
        <v>821</v>
      </c>
      <c r="I628" s="51">
        <v>724.5</v>
      </c>
      <c r="J628" s="51">
        <v>528.70000000000005</v>
      </c>
      <c r="K628" s="94">
        <v>35</v>
      </c>
      <c r="L628" s="51">
        <f>'Приложение 2'!C629</f>
        <v>61634</v>
      </c>
      <c r="M628" s="51">
        <v>0</v>
      </c>
      <c r="N628" s="51">
        <v>41343.21</v>
      </c>
      <c r="O628" s="51">
        <v>0</v>
      </c>
      <c r="P628" s="51">
        <v>20290.79</v>
      </c>
      <c r="Q628" s="51">
        <v>0</v>
      </c>
      <c r="R628" s="51">
        <f>L628/I628</f>
        <v>85.071083505866113</v>
      </c>
      <c r="S628" s="51">
        <v>1097.8900000000001</v>
      </c>
      <c r="T628" s="336">
        <v>43465</v>
      </c>
    </row>
    <row r="629" spans="1:22" s="15" customFormat="1" x14ac:dyDescent="0.25">
      <c r="A629" s="52" t="s">
        <v>540</v>
      </c>
      <c r="B629" s="41" t="s">
        <v>541</v>
      </c>
      <c r="C629" s="97" t="s">
        <v>268</v>
      </c>
      <c r="D629" s="97" t="s">
        <v>268</v>
      </c>
      <c r="E629" s="97" t="s">
        <v>268</v>
      </c>
      <c r="F629" s="97" t="s">
        <v>268</v>
      </c>
      <c r="G629" s="97" t="s">
        <v>268</v>
      </c>
      <c r="H629" s="43">
        <f>H630+H631+H634+H636+H639</f>
        <v>9202.2099999999991</v>
      </c>
      <c r="I629" s="43">
        <f t="shared" ref="I629:Q629" si="111">I630+I631+I634+I636+I639</f>
        <v>7796.74</v>
      </c>
      <c r="J629" s="43">
        <f t="shared" si="111"/>
        <v>5014.75</v>
      </c>
      <c r="K629" s="98">
        <f t="shared" si="111"/>
        <v>414</v>
      </c>
      <c r="L629" s="43">
        <f>L630+L631+L634+L636+L639</f>
        <v>12242518</v>
      </c>
      <c r="M629" s="43">
        <f t="shared" si="111"/>
        <v>0</v>
      </c>
      <c r="N629" s="43">
        <f t="shared" si="111"/>
        <v>8942695.5199999996</v>
      </c>
      <c r="O629" s="43">
        <f t="shared" si="111"/>
        <v>0</v>
      </c>
      <c r="P629" s="43">
        <f t="shared" si="111"/>
        <v>3299822.48</v>
      </c>
      <c r="Q629" s="43">
        <f t="shared" si="111"/>
        <v>0</v>
      </c>
      <c r="R629" s="43" t="s">
        <v>268</v>
      </c>
      <c r="S629" s="43" t="s">
        <v>268</v>
      </c>
      <c r="T629" s="97" t="s">
        <v>268</v>
      </c>
      <c r="U629" s="10"/>
      <c r="V629" s="10"/>
    </row>
    <row r="630" spans="1:22" s="15" customFormat="1" x14ac:dyDescent="0.25">
      <c r="A630" s="52" t="s">
        <v>543</v>
      </c>
      <c r="B630" s="41" t="s">
        <v>542</v>
      </c>
      <c r="C630" s="97" t="s">
        <v>268</v>
      </c>
      <c r="D630" s="97" t="s">
        <v>268</v>
      </c>
      <c r="E630" s="97" t="s">
        <v>268</v>
      </c>
      <c r="F630" s="97" t="s">
        <v>268</v>
      </c>
      <c r="G630" s="97" t="s">
        <v>268</v>
      </c>
      <c r="H630" s="43">
        <v>0</v>
      </c>
      <c r="I630" s="43">
        <v>0</v>
      </c>
      <c r="J630" s="43">
        <v>0</v>
      </c>
      <c r="K630" s="98">
        <v>0</v>
      </c>
      <c r="L630" s="43">
        <v>0</v>
      </c>
      <c r="M630" s="43">
        <v>0</v>
      </c>
      <c r="N630" s="43">
        <v>0</v>
      </c>
      <c r="O630" s="43">
        <v>0</v>
      </c>
      <c r="P630" s="43">
        <v>0</v>
      </c>
      <c r="Q630" s="43">
        <v>0</v>
      </c>
      <c r="R630" s="43" t="s">
        <v>268</v>
      </c>
      <c r="S630" s="43" t="s">
        <v>268</v>
      </c>
      <c r="T630" s="97" t="s">
        <v>268</v>
      </c>
      <c r="U630" s="10"/>
      <c r="V630" s="10"/>
    </row>
    <row r="631" spans="1:22" s="15" customFormat="1" x14ac:dyDescent="0.25">
      <c r="A631" s="52" t="s">
        <v>596</v>
      </c>
      <c r="B631" s="41" t="s">
        <v>598</v>
      </c>
      <c r="C631" s="97" t="s">
        <v>268</v>
      </c>
      <c r="D631" s="97" t="s">
        <v>268</v>
      </c>
      <c r="E631" s="97" t="s">
        <v>268</v>
      </c>
      <c r="F631" s="97" t="s">
        <v>268</v>
      </c>
      <c r="G631" s="97" t="s">
        <v>268</v>
      </c>
      <c r="H631" s="43">
        <f>SUM(H632:H633)</f>
        <v>707.81</v>
      </c>
      <c r="I631" s="43">
        <f t="shared" ref="I631:Q631" si="112">SUM(I632:I633)</f>
        <v>654.6</v>
      </c>
      <c r="J631" s="43">
        <f t="shared" si="112"/>
        <v>323.61</v>
      </c>
      <c r="K631" s="98">
        <f t="shared" si="112"/>
        <v>34</v>
      </c>
      <c r="L631" s="43">
        <f t="shared" si="112"/>
        <v>1398135</v>
      </c>
      <c r="M631" s="43">
        <f t="shared" si="112"/>
        <v>0</v>
      </c>
      <c r="N631" s="43">
        <f t="shared" si="112"/>
        <v>1257818.19</v>
      </c>
      <c r="O631" s="43">
        <f t="shared" si="112"/>
        <v>0</v>
      </c>
      <c r="P631" s="43">
        <f t="shared" si="112"/>
        <v>140316.81</v>
      </c>
      <c r="Q631" s="43">
        <f t="shared" si="112"/>
        <v>0</v>
      </c>
      <c r="R631" s="43" t="s">
        <v>268</v>
      </c>
      <c r="S631" s="43" t="s">
        <v>268</v>
      </c>
      <c r="T631" s="97" t="s">
        <v>268</v>
      </c>
      <c r="U631" s="10"/>
      <c r="V631" s="10"/>
    </row>
    <row r="632" spans="1:22" x14ac:dyDescent="0.25">
      <c r="A632" s="58" t="s">
        <v>597</v>
      </c>
      <c r="B632" s="47" t="s">
        <v>595</v>
      </c>
      <c r="C632" s="93">
        <v>1697</v>
      </c>
      <c r="D632" s="93">
        <v>1967</v>
      </c>
      <c r="E632" s="350" t="s">
        <v>272</v>
      </c>
      <c r="F632" s="93">
        <v>2</v>
      </c>
      <c r="G632" s="93">
        <v>1</v>
      </c>
      <c r="H632" s="51">
        <v>368.51</v>
      </c>
      <c r="I632" s="51">
        <v>342.1</v>
      </c>
      <c r="J632" s="51">
        <v>222.91</v>
      </c>
      <c r="K632" s="94">
        <v>19</v>
      </c>
      <c r="L632" s="51">
        <f>'Приложение 2'!C633</f>
        <v>869678</v>
      </c>
      <c r="M632" s="51">
        <v>0</v>
      </c>
      <c r="N632" s="51">
        <v>812789.2</v>
      </c>
      <c r="O632" s="51">
        <v>0</v>
      </c>
      <c r="P632" s="51">
        <v>56888.800000000003</v>
      </c>
      <c r="Q632" s="51">
        <v>0</v>
      </c>
      <c r="R632" s="51">
        <f>L632/I632</f>
        <v>2542.1748026892719</v>
      </c>
      <c r="S632" s="51">
        <f>R632</f>
        <v>2542.1748026892719</v>
      </c>
      <c r="T632" s="336">
        <v>43465</v>
      </c>
    </row>
    <row r="633" spans="1:22" x14ac:dyDescent="0.25">
      <c r="A633" s="58" t="s">
        <v>1046</v>
      </c>
      <c r="B633" s="367" t="s">
        <v>599</v>
      </c>
      <c r="C633" s="93">
        <v>1967</v>
      </c>
      <c r="D633" s="93">
        <v>1967</v>
      </c>
      <c r="E633" s="350" t="s">
        <v>272</v>
      </c>
      <c r="F633" s="93">
        <v>2</v>
      </c>
      <c r="G633" s="93">
        <v>1</v>
      </c>
      <c r="H633" s="51">
        <v>339.3</v>
      </c>
      <c r="I633" s="51">
        <v>312.5</v>
      </c>
      <c r="J633" s="51">
        <v>100.7</v>
      </c>
      <c r="K633" s="94">
        <v>15</v>
      </c>
      <c r="L633" s="51">
        <f>'Приложение 2'!C634</f>
        <v>528457</v>
      </c>
      <c r="M633" s="51">
        <v>0</v>
      </c>
      <c r="N633" s="51">
        <v>445028.99</v>
      </c>
      <c r="O633" s="51">
        <v>0</v>
      </c>
      <c r="P633" s="51">
        <v>83428.009999999995</v>
      </c>
      <c r="Q633" s="51">
        <v>0</v>
      </c>
      <c r="R633" s="51">
        <f>L633/I633</f>
        <v>1691.0624</v>
      </c>
      <c r="S633" s="51">
        <f>R633</f>
        <v>1691.0624</v>
      </c>
      <c r="T633" s="336">
        <v>43465</v>
      </c>
    </row>
    <row r="634" spans="1:22" s="15" customFormat="1" x14ac:dyDescent="0.25">
      <c r="A634" s="52" t="s">
        <v>601</v>
      </c>
      <c r="B634" s="41" t="s">
        <v>603</v>
      </c>
      <c r="C634" s="97" t="s">
        <v>268</v>
      </c>
      <c r="D634" s="97" t="s">
        <v>268</v>
      </c>
      <c r="E634" s="97" t="s">
        <v>268</v>
      </c>
      <c r="F634" s="97" t="s">
        <v>268</v>
      </c>
      <c r="G634" s="97" t="s">
        <v>268</v>
      </c>
      <c r="H634" s="43">
        <f>H635</f>
        <v>794.8</v>
      </c>
      <c r="I634" s="43">
        <f t="shared" ref="I634:Q634" si="113">I635</f>
        <v>728.4</v>
      </c>
      <c r="J634" s="43">
        <f t="shared" si="113"/>
        <v>728.4</v>
      </c>
      <c r="K634" s="98">
        <f t="shared" si="113"/>
        <v>36</v>
      </c>
      <c r="L634" s="43">
        <f t="shared" si="113"/>
        <v>75010</v>
      </c>
      <c r="M634" s="43">
        <f t="shared" si="113"/>
        <v>0</v>
      </c>
      <c r="N634" s="43">
        <f t="shared" si="113"/>
        <v>59487.32</v>
      </c>
      <c r="O634" s="43">
        <f t="shared" si="113"/>
        <v>0</v>
      </c>
      <c r="P634" s="43">
        <f t="shared" si="113"/>
        <v>15522.68</v>
      </c>
      <c r="Q634" s="43">
        <f t="shared" si="113"/>
        <v>0</v>
      </c>
      <c r="R634" s="43" t="s">
        <v>268</v>
      </c>
      <c r="S634" s="43" t="s">
        <v>268</v>
      </c>
      <c r="T634" s="97" t="s">
        <v>268</v>
      </c>
      <c r="U634" s="10"/>
      <c r="V634" s="10"/>
    </row>
    <row r="635" spans="1:22" x14ac:dyDescent="0.25">
      <c r="A635" s="58" t="s">
        <v>602</v>
      </c>
      <c r="B635" s="47" t="s">
        <v>1229</v>
      </c>
      <c r="C635" s="93">
        <v>1990</v>
      </c>
      <c r="D635" s="93">
        <v>2007</v>
      </c>
      <c r="E635" s="350" t="s">
        <v>272</v>
      </c>
      <c r="F635" s="93">
        <v>2</v>
      </c>
      <c r="G635" s="93">
        <v>3</v>
      </c>
      <c r="H635" s="51">
        <v>794.8</v>
      </c>
      <c r="I635" s="51">
        <v>728.4</v>
      </c>
      <c r="J635" s="51">
        <v>728.4</v>
      </c>
      <c r="K635" s="94">
        <v>36</v>
      </c>
      <c r="L635" s="51">
        <f>'Приложение 2'!C636</f>
        <v>75010</v>
      </c>
      <c r="M635" s="51">
        <v>0</v>
      </c>
      <c r="N635" s="51">
        <v>59487.32</v>
      </c>
      <c r="O635" s="51">
        <v>0</v>
      </c>
      <c r="P635" s="51">
        <v>15522.68</v>
      </c>
      <c r="Q635" s="51">
        <v>0</v>
      </c>
      <c r="R635" s="51">
        <f>L635/I635</f>
        <v>102.97913234486546</v>
      </c>
      <c r="S635" s="51">
        <v>576.34</v>
      </c>
      <c r="T635" s="336">
        <v>43465</v>
      </c>
    </row>
    <row r="636" spans="1:22" s="15" customFormat="1" x14ac:dyDescent="0.25">
      <c r="A636" s="52" t="s">
        <v>620</v>
      </c>
      <c r="B636" s="41" t="s">
        <v>619</v>
      </c>
      <c r="C636" s="97" t="s">
        <v>268</v>
      </c>
      <c r="D636" s="97" t="s">
        <v>268</v>
      </c>
      <c r="E636" s="97" t="s">
        <v>268</v>
      </c>
      <c r="F636" s="97" t="s">
        <v>268</v>
      </c>
      <c r="G636" s="97" t="s">
        <v>268</v>
      </c>
      <c r="H636" s="43">
        <f>SUM(H637:H638)</f>
        <v>1677</v>
      </c>
      <c r="I636" s="43">
        <f t="shared" ref="I636:Q636" si="114">SUM(I637:I638)</f>
        <v>1484.4</v>
      </c>
      <c r="J636" s="43">
        <f t="shared" si="114"/>
        <v>198.1</v>
      </c>
      <c r="K636" s="98">
        <f t="shared" si="114"/>
        <v>66</v>
      </c>
      <c r="L636" s="43">
        <f t="shared" si="114"/>
        <v>262791</v>
      </c>
      <c r="M636" s="43">
        <f t="shared" si="114"/>
        <v>0</v>
      </c>
      <c r="N636" s="43">
        <f t="shared" si="114"/>
        <v>167239.20000000001</v>
      </c>
      <c r="O636" s="43">
        <f t="shared" si="114"/>
        <v>0</v>
      </c>
      <c r="P636" s="43">
        <f t="shared" si="114"/>
        <v>95551.799999999988</v>
      </c>
      <c r="Q636" s="43">
        <f t="shared" si="114"/>
        <v>0</v>
      </c>
      <c r="R636" s="43" t="s">
        <v>268</v>
      </c>
      <c r="S636" s="43" t="s">
        <v>268</v>
      </c>
      <c r="T636" s="97" t="s">
        <v>268</v>
      </c>
      <c r="U636" s="10"/>
      <c r="V636" s="10"/>
    </row>
    <row r="637" spans="1:22" s="15" customFormat="1" x14ac:dyDescent="0.25">
      <c r="A637" s="58" t="s">
        <v>621</v>
      </c>
      <c r="B637" s="47" t="s">
        <v>1106</v>
      </c>
      <c r="C637" s="93">
        <v>1992</v>
      </c>
      <c r="D637" s="93">
        <v>1992</v>
      </c>
      <c r="E637" s="335" t="s">
        <v>272</v>
      </c>
      <c r="F637" s="93">
        <v>2</v>
      </c>
      <c r="G637" s="93">
        <v>3</v>
      </c>
      <c r="H637" s="51">
        <v>835</v>
      </c>
      <c r="I637" s="51">
        <v>745.6</v>
      </c>
      <c r="J637" s="51">
        <v>142.19999999999999</v>
      </c>
      <c r="K637" s="94">
        <v>34</v>
      </c>
      <c r="L637" s="51">
        <f>'Приложение 2'!C638</f>
        <v>200919</v>
      </c>
      <c r="M637" s="51">
        <v>0</v>
      </c>
      <c r="N637" s="51">
        <v>127864.1</v>
      </c>
      <c r="O637" s="51">
        <v>0</v>
      </c>
      <c r="P637" s="51">
        <v>73054.899999999994</v>
      </c>
      <c r="Q637" s="51">
        <v>0</v>
      </c>
      <c r="R637" s="51">
        <f>L637/I637</f>
        <v>269.47290772532187</v>
      </c>
      <c r="S637" s="51">
        <v>2747.32</v>
      </c>
      <c r="T637" s="336">
        <v>43465</v>
      </c>
      <c r="U637" s="10"/>
      <c r="V637" s="10"/>
    </row>
    <row r="638" spans="1:22" x14ac:dyDescent="0.25">
      <c r="A638" s="204" t="s">
        <v>622</v>
      </c>
      <c r="B638" s="47" t="s">
        <v>1107</v>
      </c>
      <c r="C638" s="93">
        <v>1990</v>
      </c>
      <c r="D638" s="93">
        <v>2015</v>
      </c>
      <c r="E638" s="335" t="s">
        <v>272</v>
      </c>
      <c r="F638" s="93">
        <v>2</v>
      </c>
      <c r="G638" s="93">
        <v>3</v>
      </c>
      <c r="H638" s="51">
        <v>842</v>
      </c>
      <c r="I638" s="51">
        <v>738.8</v>
      </c>
      <c r="J638" s="51">
        <v>55.9</v>
      </c>
      <c r="K638" s="94">
        <v>32</v>
      </c>
      <c r="L638" s="51">
        <f>'Приложение 2'!C639</f>
        <v>61872</v>
      </c>
      <c r="M638" s="51">
        <v>0</v>
      </c>
      <c r="N638" s="51">
        <v>39375.1</v>
      </c>
      <c r="O638" s="51">
        <v>0</v>
      </c>
      <c r="P638" s="51">
        <v>22496.9</v>
      </c>
      <c r="Q638" s="51">
        <v>0</v>
      </c>
      <c r="R638" s="51">
        <f>L638/I638</f>
        <v>83.746616134271804</v>
      </c>
      <c r="S638" s="51">
        <v>1097.8900000000001</v>
      </c>
      <c r="T638" s="336">
        <v>43465</v>
      </c>
    </row>
    <row r="639" spans="1:22" s="15" customFormat="1" x14ac:dyDescent="0.25">
      <c r="A639" s="52" t="s">
        <v>1036</v>
      </c>
      <c r="B639" s="41" t="s">
        <v>1031</v>
      </c>
      <c r="C639" s="97" t="s">
        <v>268</v>
      </c>
      <c r="D639" s="97" t="s">
        <v>268</v>
      </c>
      <c r="E639" s="97" t="s">
        <v>268</v>
      </c>
      <c r="F639" s="97" t="s">
        <v>268</v>
      </c>
      <c r="G639" s="97" t="s">
        <v>268</v>
      </c>
      <c r="H639" s="43">
        <f>SUM(H640:H645)</f>
        <v>6022.6</v>
      </c>
      <c r="I639" s="43">
        <f t="shared" ref="I639:Q639" si="115">SUM(I640:I645)</f>
        <v>4929.34</v>
      </c>
      <c r="J639" s="43">
        <f t="shared" si="115"/>
        <v>3764.6400000000003</v>
      </c>
      <c r="K639" s="98">
        <f t="shared" si="115"/>
        <v>278</v>
      </c>
      <c r="L639" s="43">
        <f>SUM(L640:L645)</f>
        <v>10506582</v>
      </c>
      <c r="M639" s="43">
        <f t="shared" si="115"/>
        <v>0</v>
      </c>
      <c r="N639" s="43">
        <f t="shared" si="115"/>
        <v>7458150.8100000005</v>
      </c>
      <c r="O639" s="43">
        <f t="shared" si="115"/>
        <v>0</v>
      </c>
      <c r="P639" s="43">
        <f t="shared" si="115"/>
        <v>3048431.19</v>
      </c>
      <c r="Q639" s="43">
        <f t="shared" si="115"/>
        <v>0</v>
      </c>
      <c r="R639" s="43" t="s">
        <v>268</v>
      </c>
      <c r="S639" s="43" t="s">
        <v>268</v>
      </c>
      <c r="T639" s="97" t="s">
        <v>268</v>
      </c>
      <c r="U639" s="10"/>
      <c r="V639" s="10"/>
    </row>
    <row r="640" spans="1:22" x14ac:dyDescent="0.25">
      <c r="A640" s="58" t="s">
        <v>1037</v>
      </c>
      <c r="B640" s="47" t="s">
        <v>1044</v>
      </c>
      <c r="C640" s="93">
        <v>1986</v>
      </c>
      <c r="D640" s="93">
        <v>1986</v>
      </c>
      <c r="E640" s="335" t="s">
        <v>324</v>
      </c>
      <c r="F640" s="93">
        <v>4</v>
      </c>
      <c r="G640" s="93">
        <v>2</v>
      </c>
      <c r="H640" s="51">
        <v>1634.2</v>
      </c>
      <c r="I640" s="51">
        <v>1625.1</v>
      </c>
      <c r="J640" s="51">
        <v>937.9</v>
      </c>
      <c r="K640" s="94">
        <v>85</v>
      </c>
      <c r="L640" s="51">
        <f>'Приложение 2'!C641</f>
        <v>3411513</v>
      </c>
      <c r="M640" s="51">
        <v>0</v>
      </c>
      <c r="N640" s="51">
        <v>2125054.3199999998</v>
      </c>
      <c r="O640" s="51">
        <v>0</v>
      </c>
      <c r="P640" s="51">
        <v>1286458.68</v>
      </c>
      <c r="Q640" s="51">
        <v>0</v>
      </c>
      <c r="R640" s="51">
        <f t="shared" ref="R640:R645" si="116">L640/I640</f>
        <v>2099.2634299427727</v>
      </c>
      <c r="S640" s="51">
        <v>2490.85</v>
      </c>
      <c r="T640" s="336">
        <v>43465</v>
      </c>
    </row>
    <row r="641" spans="1:22" x14ac:dyDescent="0.25">
      <c r="A641" s="58" t="s">
        <v>1038</v>
      </c>
      <c r="B641" s="47" t="s">
        <v>1227</v>
      </c>
      <c r="C641" s="93">
        <v>1980</v>
      </c>
      <c r="D641" s="93">
        <v>2012</v>
      </c>
      <c r="E641" s="335" t="s">
        <v>324</v>
      </c>
      <c r="F641" s="93">
        <v>4</v>
      </c>
      <c r="G641" s="93">
        <v>2</v>
      </c>
      <c r="H641" s="51">
        <v>1572.9</v>
      </c>
      <c r="I641" s="51">
        <v>1455.7</v>
      </c>
      <c r="J641" s="51">
        <v>1445.7</v>
      </c>
      <c r="K641" s="94">
        <v>70</v>
      </c>
      <c r="L641" s="51">
        <f>'Приложение 2'!C642</f>
        <v>63991</v>
      </c>
      <c r="M641" s="51">
        <v>0</v>
      </c>
      <c r="N641" s="51">
        <v>63991</v>
      </c>
      <c r="O641" s="51">
        <v>0</v>
      </c>
      <c r="P641" s="51">
        <v>0</v>
      </c>
      <c r="Q641" s="51">
        <v>0</v>
      </c>
      <c r="R641" s="51">
        <f t="shared" si="116"/>
        <v>43.958920107164936</v>
      </c>
      <c r="S641" s="51">
        <v>238.15</v>
      </c>
      <c r="T641" s="336">
        <v>43465</v>
      </c>
    </row>
    <row r="642" spans="1:22" x14ac:dyDescent="0.25">
      <c r="A642" s="58" t="s">
        <v>1039</v>
      </c>
      <c r="B642" s="47" t="s">
        <v>1043</v>
      </c>
      <c r="C642" s="93">
        <v>1982</v>
      </c>
      <c r="D642" s="93">
        <v>1982</v>
      </c>
      <c r="E642" s="335" t="s">
        <v>324</v>
      </c>
      <c r="F642" s="93">
        <v>4</v>
      </c>
      <c r="G642" s="93">
        <v>2</v>
      </c>
      <c r="H642" s="51">
        <v>1327.2</v>
      </c>
      <c r="I642" s="51">
        <v>786.74</v>
      </c>
      <c r="J642" s="51">
        <v>720.84</v>
      </c>
      <c r="K642" s="94">
        <v>57</v>
      </c>
      <c r="L642" s="51">
        <f>'Приложение 2'!C643</f>
        <v>2532562</v>
      </c>
      <c r="M642" s="51">
        <v>0</v>
      </c>
      <c r="N642" s="51">
        <v>1821069.77</v>
      </c>
      <c r="O642" s="51">
        <v>0</v>
      </c>
      <c r="P642" s="51">
        <v>711492.23</v>
      </c>
      <c r="Q642" s="51">
        <v>0</v>
      </c>
      <c r="R642" s="51">
        <f t="shared" si="116"/>
        <v>3219.0583928616825</v>
      </c>
      <c r="S642" s="51">
        <v>4409.12</v>
      </c>
      <c r="T642" s="336">
        <v>43465</v>
      </c>
    </row>
    <row r="643" spans="1:22" x14ac:dyDescent="0.25">
      <c r="A643" s="58" t="s">
        <v>1040</v>
      </c>
      <c r="B643" s="47" t="s">
        <v>1033</v>
      </c>
      <c r="C643" s="93">
        <v>1973</v>
      </c>
      <c r="D643" s="93">
        <v>1988</v>
      </c>
      <c r="E643" s="335" t="s">
        <v>272</v>
      </c>
      <c r="F643" s="93">
        <v>2</v>
      </c>
      <c r="G643" s="93">
        <v>2</v>
      </c>
      <c r="H643" s="51">
        <v>551.79999999999995</v>
      </c>
      <c r="I643" s="51">
        <v>484.9</v>
      </c>
      <c r="J643" s="51">
        <v>182.5</v>
      </c>
      <c r="K643" s="94">
        <v>20</v>
      </c>
      <c r="L643" s="51">
        <f>'Приложение 2'!C644</f>
        <v>3054435</v>
      </c>
      <c r="M643" s="51">
        <v>0</v>
      </c>
      <c r="N643" s="51">
        <v>2164301.3199999998</v>
      </c>
      <c r="O643" s="51">
        <v>0</v>
      </c>
      <c r="P643" s="51">
        <v>890133.68</v>
      </c>
      <c r="Q643" s="51">
        <v>0</v>
      </c>
      <c r="R643" s="51">
        <f t="shared" si="116"/>
        <v>6299.1029078160445</v>
      </c>
      <c r="S643" s="51">
        <v>8502</v>
      </c>
      <c r="T643" s="336">
        <v>43465</v>
      </c>
    </row>
    <row r="644" spans="1:22" x14ac:dyDescent="0.25">
      <c r="A644" s="58" t="s">
        <v>1041</v>
      </c>
      <c r="B644" s="47" t="s">
        <v>1034</v>
      </c>
      <c r="C644" s="93">
        <v>1977</v>
      </c>
      <c r="D644" s="93">
        <v>1977</v>
      </c>
      <c r="E644" s="335" t="s">
        <v>272</v>
      </c>
      <c r="F644" s="93">
        <v>2</v>
      </c>
      <c r="G644" s="93">
        <v>2</v>
      </c>
      <c r="H644" s="51">
        <v>471.2</v>
      </c>
      <c r="I644" s="51">
        <v>289.8</v>
      </c>
      <c r="J644" s="51">
        <v>244.4</v>
      </c>
      <c r="K644" s="94">
        <v>21</v>
      </c>
      <c r="L644" s="51">
        <f>'Приложение 2'!C645</f>
        <v>814154</v>
      </c>
      <c r="M644" s="51">
        <v>0</v>
      </c>
      <c r="N644" s="51">
        <v>730675.83</v>
      </c>
      <c r="O644" s="51">
        <v>0</v>
      </c>
      <c r="P644" s="51">
        <v>83478.17</v>
      </c>
      <c r="Q644" s="51">
        <v>0</v>
      </c>
      <c r="R644" s="51">
        <f t="shared" si="116"/>
        <v>2809.3650793650791</v>
      </c>
      <c r="S644" s="51">
        <v>8910.19</v>
      </c>
      <c r="T644" s="336">
        <v>43465</v>
      </c>
    </row>
    <row r="645" spans="1:22" x14ac:dyDescent="0.25">
      <c r="A645" s="58" t="s">
        <v>1042</v>
      </c>
      <c r="B645" s="47" t="s">
        <v>1035</v>
      </c>
      <c r="C645" s="93">
        <v>1977</v>
      </c>
      <c r="D645" s="93">
        <v>1977</v>
      </c>
      <c r="E645" s="335" t="s">
        <v>272</v>
      </c>
      <c r="F645" s="93">
        <v>2</v>
      </c>
      <c r="G645" s="93">
        <v>2</v>
      </c>
      <c r="H645" s="51">
        <v>465.3</v>
      </c>
      <c r="I645" s="51">
        <v>287.10000000000002</v>
      </c>
      <c r="J645" s="51">
        <v>233.3</v>
      </c>
      <c r="K645" s="94">
        <v>25</v>
      </c>
      <c r="L645" s="51">
        <f>'Приложение 2'!C646</f>
        <v>629927</v>
      </c>
      <c r="M645" s="51">
        <v>0</v>
      </c>
      <c r="N645" s="51">
        <v>553058.56999999995</v>
      </c>
      <c r="O645" s="51">
        <v>0</v>
      </c>
      <c r="P645" s="51">
        <v>76868.429999999993</v>
      </c>
      <c r="Q645" s="51">
        <v>0</v>
      </c>
      <c r="R645" s="51">
        <f t="shared" si="116"/>
        <v>2194.1030999651689</v>
      </c>
      <c r="S645" s="51">
        <v>8910.18</v>
      </c>
      <c r="T645" s="336">
        <v>43465</v>
      </c>
    </row>
    <row r="646" spans="1:22" s="15" customFormat="1" x14ac:dyDescent="0.25">
      <c r="A646" s="52" t="s">
        <v>546</v>
      </c>
      <c r="B646" s="41" t="s">
        <v>549</v>
      </c>
      <c r="C646" s="97" t="s">
        <v>268</v>
      </c>
      <c r="D646" s="97" t="s">
        <v>268</v>
      </c>
      <c r="E646" s="97" t="s">
        <v>268</v>
      </c>
      <c r="F646" s="97" t="s">
        <v>268</v>
      </c>
      <c r="G646" s="97" t="s">
        <v>268</v>
      </c>
      <c r="H646" s="43">
        <f>H647+H649+H650+H653+H658+H661</f>
        <v>25198.400000000001</v>
      </c>
      <c r="I646" s="43">
        <f t="shared" ref="I646:Q646" si="117">I647+I649+I650+I653+I658+I661</f>
        <v>19777.099999999999</v>
      </c>
      <c r="J646" s="43">
        <f t="shared" si="117"/>
        <v>13530.6</v>
      </c>
      <c r="K646" s="98">
        <f t="shared" si="117"/>
        <v>772</v>
      </c>
      <c r="L646" s="43">
        <f t="shared" si="117"/>
        <v>13046690</v>
      </c>
      <c r="M646" s="43">
        <f t="shared" si="117"/>
        <v>0</v>
      </c>
      <c r="N646" s="43">
        <f t="shared" si="117"/>
        <v>8374271.7800000003</v>
      </c>
      <c r="O646" s="43">
        <f t="shared" si="117"/>
        <v>0</v>
      </c>
      <c r="P646" s="43">
        <f t="shared" si="117"/>
        <v>4672418.22</v>
      </c>
      <c r="Q646" s="43">
        <f t="shared" si="117"/>
        <v>0</v>
      </c>
      <c r="R646" s="43" t="s">
        <v>268</v>
      </c>
      <c r="S646" s="43" t="s">
        <v>268</v>
      </c>
      <c r="T646" s="97" t="s">
        <v>268</v>
      </c>
      <c r="U646" s="10"/>
      <c r="V646" s="10"/>
    </row>
    <row r="647" spans="1:22" s="23" customFormat="1" x14ac:dyDescent="0.25">
      <c r="A647" s="99" t="s">
        <v>547</v>
      </c>
      <c r="B647" s="101" t="s">
        <v>548</v>
      </c>
      <c r="C647" s="97" t="s">
        <v>268</v>
      </c>
      <c r="D647" s="97" t="s">
        <v>268</v>
      </c>
      <c r="E647" s="97" t="s">
        <v>268</v>
      </c>
      <c r="F647" s="97" t="s">
        <v>268</v>
      </c>
      <c r="G647" s="97" t="s">
        <v>268</v>
      </c>
      <c r="H647" s="102">
        <f>H648</f>
        <v>4711.7</v>
      </c>
      <c r="I647" s="102">
        <f t="shared" ref="I647:Q647" si="118">I648</f>
        <v>4232.3999999999996</v>
      </c>
      <c r="J647" s="102">
        <f t="shared" si="118"/>
        <v>4232.3999999999996</v>
      </c>
      <c r="K647" s="103">
        <f t="shared" si="118"/>
        <v>206</v>
      </c>
      <c r="L647" s="102">
        <f t="shared" si="118"/>
        <v>1542338</v>
      </c>
      <c r="M647" s="102">
        <f t="shared" si="118"/>
        <v>0</v>
      </c>
      <c r="N647" s="102">
        <f t="shared" si="118"/>
        <v>671919.59</v>
      </c>
      <c r="O647" s="102">
        <f t="shared" si="118"/>
        <v>0</v>
      </c>
      <c r="P647" s="102">
        <f t="shared" si="118"/>
        <v>870418.41</v>
      </c>
      <c r="Q647" s="102">
        <f t="shared" si="118"/>
        <v>0</v>
      </c>
      <c r="R647" s="102" t="s">
        <v>268</v>
      </c>
      <c r="S647" s="102" t="s">
        <v>268</v>
      </c>
      <c r="T647" s="97" t="s">
        <v>268</v>
      </c>
      <c r="U647" s="16"/>
      <c r="V647" s="16"/>
    </row>
    <row r="648" spans="1:22" s="16" customFormat="1" x14ac:dyDescent="0.25">
      <c r="A648" s="206" t="s">
        <v>552</v>
      </c>
      <c r="B648" s="47" t="s">
        <v>551</v>
      </c>
      <c r="C648" s="93">
        <v>1986</v>
      </c>
      <c r="D648" s="93">
        <v>2011</v>
      </c>
      <c r="E648" s="335" t="s">
        <v>314</v>
      </c>
      <c r="F648" s="93">
        <v>5</v>
      </c>
      <c r="G648" s="93">
        <v>6</v>
      </c>
      <c r="H648" s="209">
        <v>4711.7</v>
      </c>
      <c r="I648" s="209">
        <v>4232.3999999999996</v>
      </c>
      <c r="J648" s="209">
        <v>4232.3999999999996</v>
      </c>
      <c r="K648" s="93">
        <v>206</v>
      </c>
      <c r="L648" s="56">
        <f>'Приложение 2'!C649</f>
        <v>1542338</v>
      </c>
      <c r="M648" s="51">
        <v>0</v>
      </c>
      <c r="N648" s="51">
        <v>671919.59</v>
      </c>
      <c r="O648" s="51">
        <v>0</v>
      </c>
      <c r="P648" s="51">
        <v>870418.41</v>
      </c>
      <c r="Q648" s="56">
        <v>0</v>
      </c>
      <c r="R648" s="51">
        <f>L648/I648</f>
        <v>364.41215386069371</v>
      </c>
      <c r="S648" s="56">
        <v>470.77</v>
      </c>
      <c r="T648" s="340">
        <v>43465</v>
      </c>
    </row>
    <row r="649" spans="1:22" s="15" customFormat="1" x14ac:dyDescent="0.25">
      <c r="A649" s="52" t="s">
        <v>555</v>
      </c>
      <c r="B649" s="41" t="s">
        <v>554</v>
      </c>
      <c r="C649" s="97" t="s">
        <v>268</v>
      </c>
      <c r="D649" s="97" t="s">
        <v>268</v>
      </c>
      <c r="E649" s="97" t="s">
        <v>268</v>
      </c>
      <c r="F649" s="97" t="s">
        <v>268</v>
      </c>
      <c r="G649" s="97" t="s">
        <v>268</v>
      </c>
      <c r="H649" s="43">
        <v>0</v>
      </c>
      <c r="I649" s="43">
        <v>0</v>
      </c>
      <c r="J649" s="43">
        <v>0</v>
      </c>
      <c r="K649" s="98">
        <v>0</v>
      </c>
      <c r="L649" s="43">
        <v>0</v>
      </c>
      <c r="M649" s="43">
        <v>0</v>
      </c>
      <c r="N649" s="43">
        <v>0</v>
      </c>
      <c r="O649" s="43">
        <v>0</v>
      </c>
      <c r="P649" s="43">
        <v>0</v>
      </c>
      <c r="Q649" s="43">
        <v>0</v>
      </c>
      <c r="R649" s="43" t="s">
        <v>268</v>
      </c>
      <c r="S649" s="43" t="s">
        <v>268</v>
      </c>
      <c r="T649" s="97" t="s">
        <v>268</v>
      </c>
      <c r="U649" s="10"/>
      <c r="V649" s="10"/>
    </row>
    <row r="650" spans="1:22" s="23" customFormat="1" x14ac:dyDescent="0.25">
      <c r="A650" s="52" t="s">
        <v>563</v>
      </c>
      <c r="B650" s="101" t="s">
        <v>560</v>
      </c>
      <c r="C650" s="205" t="s">
        <v>268</v>
      </c>
      <c r="D650" s="205" t="s">
        <v>268</v>
      </c>
      <c r="E650" s="205" t="s">
        <v>268</v>
      </c>
      <c r="F650" s="205" t="s">
        <v>268</v>
      </c>
      <c r="G650" s="205" t="s">
        <v>268</v>
      </c>
      <c r="H650" s="102">
        <f>SUM(H651:H652)</f>
        <v>1368.8</v>
      </c>
      <c r="I650" s="102">
        <f t="shared" ref="I650:Q650" si="119">SUM(I651:I652)</f>
        <v>1226.5999999999999</v>
      </c>
      <c r="J650" s="102">
        <f t="shared" si="119"/>
        <v>1226.5999999999999</v>
      </c>
      <c r="K650" s="103">
        <f t="shared" si="119"/>
        <v>45</v>
      </c>
      <c r="L650" s="102">
        <f t="shared" si="119"/>
        <v>3009321</v>
      </c>
      <c r="M650" s="102">
        <f t="shared" si="119"/>
        <v>0</v>
      </c>
      <c r="N650" s="102">
        <f t="shared" si="119"/>
        <v>2799987.62</v>
      </c>
      <c r="O650" s="102">
        <f t="shared" si="119"/>
        <v>0</v>
      </c>
      <c r="P650" s="102">
        <f t="shared" si="119"/>
        <v>209333.38</v>
      </c>
      <c r="Q650" s="102">
        <f t="shared" si="119"/>
        <v>0</v>
      </c>
      <c r="R650" s="102" t="s">
        <v>268</v>
      </c>
      <c r="S650" s="102" t="s">
        <v>268</v>
      </c>
      <c r="T650" s="97" t="s">
        <v>268</v>
      </c>
      <c r="U650" s="16"/>
      <c r="V650" s="16"/>
    </row>
    <row r="651" spans="1:22" s="16" customFormat="1" x14ac:dyDescent="0.25">
      <c r="A651" s="58" t="s">
        <v>564</v>
      </c>
      <c r="B651" s="152" t="s">
        <v>566</v>
      </c>
      <c r="C651" s="337">
        <v>1975</v>
      </c>
      <c r="D651" s="337">
        <v>1975</v>
      </c>
      <c r="E651" s="338" t="s">
        <v>272</v>
      </c>
      <c r="F651" s="337">
        <v>2</v>
      </c>
      <c r="G651" s="337">
        <v>2</v>
      </c>
      <c r="H651" s="56">
        <v>435</v>
      </c>
      <c r="I651" s="56">
        <v>387.1</v>
      </c>
      <c r="J651" s="56">
        <v>387.1</v>
      </c>
      <c r="K651" s="337">
        <v>16</v>
      </c>
      <c r="L651" s="56">
        <f>'Приложение 2'!C652</f>
        <v>2929176</v>
      </c>
      <c r="M651" s="56">
        <v>0</v>
      </c>
      <c r="N651" s="51">
        <v>2755614.54</v>
      </c>
      <c r="O651" s="51">
        <v>0</v>
      </c>
      <c r="P651" s="51">
        <v>173561.46</v>
      </c>
      <c r="Q651" s="51">
        <v>0</v>
      </c>
      <c r="R651" s="51">
        <f>L651/I651</f>
        <v>7566.9749418754836</v>
      </c>
      <c r="S651" s="56">
        <v>12857.37</v>
      </c>
      <c r="T651" s="340">
        <v>43465</v>
      </c>
    </row>
    <row r="652" spans="1:22" s="16" customFormat="1" x14ac:dyDescent="0.25">
      <c r="A652" s="58" t="s">
        <v>565</v>
      </c>
      <c r="B652" s="207" t="s">
        <v>1049</v>
      </c>
      <c r="C652" s="337">
        <v>1978</v>
      </c>
      <c r="D652" s="337">
        <v>1978</v>
      </c>
      <c r="E652" s="338" t="s">
        <v>314</v>
      </c>
      <c r="F652" s="337">
        <v>2</v>
      </c>
      <c r="G652" s="337">
        <v>2</v>
      </c>
      <c r="H652" s="56">
        <v>933.8</v>
      </c>
      <c r="I652" s="56">
        <v>839.5</v>
      </c>
      <c r="J652" s="56">
        <v>839.5</v>
      </c>
      <c r="K652" s="337">
        <v>29</v>
      </c>
      <c r="L652" s="56">
        <f>'Приложение 2'!C653</f>
        <v>80145</v>
      </c>
      <c r="M652" s="56">
        <v>0</v>
      </c>
      <c r="N652" s="51">
        <v>44373.08</v>
      </c>
      <c r="O652" s="51">
        <v>0</v>
      </c>
      <c r="P652" s="51">
        <v>35771.919999999998</v>
      </c>
      <c r="Q652" s="51">
        <v>0</v>
      </c>
      <c r="R652" s="51">
        <f>L652/I652</f>
        <v>95.467540202501496</v>
      </c>
      <c r="S652" s="56">
        <v>576.34</v>
      </c>
      <c r="T652" s="340">
        <v>43465</v>
      </c>
    </row>
    <row r="653" spans="1:22" s="15" customFormat="1" x14ac:dyDescent="0.25">
      <c r="A653" s="52" t="s">
        <v>606</v>
      </c>
      <c r="B653" s="41" t="s">
        <v>604</v>
      </c>
      <c r="C653" s="97" t="s">
        <v>268</v>
      </c>
      <c r="D653" s="97" t="s">
        <v>268</v>
      </c>
      <c r="E653" s="97" t="s">
        <v>268</v>
      </c>
      <c r="F653" s="97" t="s">
        <v>268</v>
      </c>
      <c r="G653" s="97" t="s">
        <v>268</v>
      </c>
      <c r="H653" s="43">
        <f>SUM(H654:H657)</f>
        <v>16796.2</v>
      </c>
      <c r="I653" s="43">
        <f>SUM(I654:I657)</f>
        <v>12086.5</v>
      </c>
      <c r="J653" s="43">
        <f>SUM(J654:J657)</f>
        <v>5967.0000000000009</v>
      </c>
      <c r="K653" s="98">
        <f>SUM(K654:K657)</f>
        <v>449</v>
      </c>
      <c r="L653" s="43">
        <f>SUM(L654:L657)</f>
        <v>7526545</v>
      </c>
      <c r="M653" s="43">
        <f>SUM(M654:M655)</f>
        <v>0</v>
      </c>
      <c r="N653" s="43">
        <f>SUM(N654:N657)</f>
        <v>4387643.9400000004</v>
      </c>
      <c r="O653" s="43">
        <f>SUM(O654:O657)</f>
        <v>0</v>
      </c>
      <c r="P653" s="43">
        <f>SUM(P654:P657)</f>
        <v>3138901.06</v>
      </c>
      <c r="Q653" s="43">
        <f>SUM(Q654:Q655)</f>
        <v>0</v>
      </c>
      <c r="R653" s="43" t="s">
        <v>268</v>
      </c>
      <c r="S653" s="43" t="s">
        <v>268</v>
      </c>
      <c r="T653" s="97" t="s">
        <v>268</v>
      </c>
      <c r="U653" s="10"/>
      <c r="V653" s="10"/>
    </row>
    <row r="654" spans="1:22" x14ac:dyDescent="0.25">
      <c r="A654" s="58" t="s">
        <v>607</v>
      </c>
      <c r="B654" s="50" t="s">
        <v>609</v>
      </c>
      <c r="C654" s="93">
        <v>1973</v>
      </c>
      <c r="D654" s="93">
        <v>2011</v>
      </c>
      <c r="E654" s="335" t="s">
        <v>314</v>
      </c>
      <c r="F654" s="93">
        <v>3</v>
      </c>
      <c r="G654" s="93">
        <v>3</v>
      </c>
      <c r="H654" s="51">
        <v>2002.1</v>
      </c>
      <c r="I654" s="51">
        <v>1469.2</v>
      </c>
      <c r="J654" s="51">
        <v>387.1</v>
      </c>
      <c r="K654" s="94">
        <v>60</v>
      </c>
      <c r="L654" s="51">
        <f>'Приложение 2'!C655</f>
        <v>1214885</v>
      </c>
      <c r="M654" s="51">
        <v>0</v>
      </c>
      <c r="N654" s="51">
        <v>701996.82</v>
      </c>
      <c r="O654" s="51">
        <v>0</v>
      </c>
      <c r="P654" s="51">
        <v>512888.18</v>
      </c>
      <c r="Q654" s="51">
        <v>0</v>
      </c>
      <c r="R654" s="51">
        <f>L654/I654</f>
        <v>826.90239586169344</v>
      </c>
      <c r="S654" s="51">
        <v>854.06</v>
      </c>
      <c r="T654" s="336">
        <v>43465</v>
      </c>
    </row>
    <row r="655" spans="1:22" x14ac:dyDescent="0.25">
      <c r="A655" s="58" t="s">
        <v>608</v>
      </c>
      <c r="B655" s="50" t="s">
        <v>610</v>
      </c>
      <c r="C655" s="93">
        <v>1991</v>
      </c>
      <c r="D655" s="93">
        <v>2016</v>
      </c>
      <c r="E655" s="335" t="s">
        <v>323</v>
      </c>
      <c r="F655" s="93">
        <v>5</v>
      </c>
      <c r="G655" s="93">
        <v>6</v>
      </c>
      <c r="H655" s="51">
        <v>5781.9</v>
      </c>
      <c r="I655" s="51">
        <v>4143.6000000000004</v>
      </c>
      <c r="J655" s="51">
        <v>4143.6000000000004</v>
      </c>
      <c r="K655" s="94">
        <v>150</v>
      </c>
      <c r="L655" s="51">
        <f>'Приложение 2'!C656</f>
        <v>2311766</v>
      </c>
      <c r="M655" s="51">
        <v>0</v>
      </c>
      <c r="N655" s="51">
        <v>1232640.51</v>
      </c>
      <c r="O655" s="51">
        <v>0</v>
      </c>
      <c r="P655" s="51">
        <v>1079125.49</v>
      </c>
      <c r="Q655" s="51">
        <v>0</v>
      </c>
      <c r="R655" s="51">
        <f>L655/I655</f>
        <v>557.91244328603148</v>
      </c>
      <c r="S655" s="51">
        <v>662.98</v>
      </c>
      <c r="T655" s="336">
        <v>43465</v>
      </c>
    </row>
    <row r="656" spans="1:22" x14ac:dyDescent="0.25">
      <c r="A656" s="58" t="s">
        <v>613</v>
      </c>
      <c r="B656" s="50" t="s">
        <v>611</v>
      </c>
      <c r="C656" s="93">
        <v>1989</v>
      </c>
      <c r="D656" s="93">
        <v>2010</v>
      </c>
      <c r="E656" s="335" t="s">
        <v>323</v>
      </c>
      <c r="F656" s="93">
        <v>5</v>
      </c>
      <c r="G656" s="93">
        <v>6</v>
      </c>
      <c r="H656" s="51">
        <v>6037.1</v>
      </c>
      <c r="I656" s="51">
        <v>4279</v>
      </c>
      <c r="J656" s="51">
        <v>836.3</v>
      </c>
      <c r="K656" s="94">
        <v>160</v>
      </c>
      <c r="L656" s="51">
        <f>'Приложение 2'!C657</f>
        <v>2194438</v>
      </c>
      <c r="M656" s="51">
        <v>0</v>
      </c>
      <c r="N656" s="51">
        <v>1270506.8600000001</v>
      </c>
      <c r="O656" s="51">
        <v>0</v>
      </c>
      <c r="P656" s="51">
        <v>923931.14</v>
      </c>
      <c r="Q656" s="51">
        <v>0</v>
      </c>
      <c r="R656" s="51">
        <f>L656/I656</f>
        <v>512.83898107034349</v>
      </c>
      <c r="S656" s="51">
        <v>662.98</v>
      </c>
      <c r="T656" s="336">
        <v>43465</v>
      </c>
    </row>
    <row r="657" spans="1:31" x14ac:dyDescent="0.25">
      <c r="A657" s="58" t="s">
        <v>1228</v>
      </c>
      <c r="B657" s="47" t="s">
        <v>605</v>
      </c>
      <c r="C657" s="93">
        <v>1977</v>
      </c>
      <c r="D657" s="93">
        <v>2013</v>
      </c>
      <c r="E657" s="335" t="s">
        <v>314</v>
      </c>
      <c r="F657" s="93">
        <v>4</v>
      </c>
      <c r="G657" s="93">
        <v>3</v>
      </c>
      <c r="H657" s="51">
        <v>2975.1</v>
      </c>
      <c r="I657" s="51">
        <v>2194.6999999999998</v>
      </c>
      <c r="J657" s="51">
        <v>600</v>
      </c>
      <c r="K657" s="94">
        <v>79</v>
      </c>
      <c r="L657" s="51">
        <f>'Приложение 2'!C658</f>
        <v>1805456</v>
      </c>
      <c r="M657" s="51">
        <v>0</v>
      </c>
      <c r="N657" s="51">
        <v>1182499.75</v>
      </c>
      <c r="O657" s="51">
        <v>0</v>
      </c>
      <c r="P657" s="51">
        <v>622956.25</v>
      </c>
      <c r="Q657" s="51">
        <v>0</v>
      </c>
      <c r="R657" s="51">
        <f>L657/I657</f>
        <v>822.64364149997732</v>
      </c>
      <c r="S657" s="51">
        <v>1136.3599999999999</v>
      </c>
      <c r="T657" s="336">
        <v>43465</v>
      </c>
    </row>
    <row r="658" spans="1:31" s="15" customFormat="1" x14ac:dyDescent="0.25">
      <c r="A658" s="52" t="s">
        <v>615</v>
      </c>
      <c r="B658" s="41" t="s">
        <v>614</v>
      </c>
      <c r="C658" s="97" t="s">
        <v>268</v>
      </c>
      <c r="D658" s="97" t="s">
        <v>268</v>
      </c>
      <c r="E658" s="97" t="s">
        <v>268</v>
      </c>
      <c r="F658" s="97" t="s">
        <v>268</v>
      </c>
      <c r="G658" s="97" t="s">
        <v>268</v>
      </c>
      <c r="H658" s="43">
        <f>SUM(H659:H660)</f>
        <v>2321.6999999999998</v>
      </c>
      <c r="I658" s="43">
        <f t="shared" ref="I658:Q658" si="120">SUM(I659:I660)</f>
        <v>2231.6</v>
      </c>
      <c r="J658" s="43">
        <f t="shared" si="120"/>
        <v>2104.6</v>
      </c>
      <c r="K658" s="98">
        <f t="shared" si="120"/>
        <v>72</v>
      </c>
      <c r="L658" s="43">
        <f t="shared" si="120"/>
        <v>968486</v>
      </c>
      <c r="M658" s="43">
        <f t="shared" si="120"/>
        <v>0</v>
      </c>
      <c r="N658" s="43">
        <f t="shared" si="120"/>
        <v>514720.63</v>
      </c>
      <c r="O658" s="43">
        <f t="shared" si="120"/>
        <v>0</v>
      </c>
      <c r="P658" s="43">
        <f t="shared" si="120"/>
        <v>453765.37</v>
      </c>
      <c r="Q658" s="43">
        <f t="shared" si="120"/>
        <v>0</v>
      </c>
      <c r="R658" s="43" t="s">
        <v>268</v>
      </c>
      <c r="S658" s="43" t="s">
        <v>268</v>
      </c>
      <c r="T658" s="97" t="s">
        <v>268</v>
      </c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s="15" customFormat="1" x14ac:dyDescent="0.25">
      <c r="A659" s="58" t="s">
        <v>616</v>
      </c>
      <c r="B659" s="47" t="s">
        <v>1294</v>
      </c>
      <c r="C659" s="93">
        <v>1967</v>
      </c>
      <c r="D659" s="93">
        <v>1967</v>
      </c>
      <c r="E659" s="335" t="s">
        <v>351</v>
      </c>
      <c r="F659" s="93">
        <v>2</v>
      </c>
      <c r="G659" s="93">
        <v>2</v>
      </c>
      <c r="H659" s="51">
        <v>688.8</v>
      </c>
      <c r="I659" s="51">
        <v>641.29999999999995</v>
      </c>
      <c r="J659" s="51">
        <v>630.6</v>
      </c>
      <c r="K659" s="94">
        <v>27</v>
      </c>
      <c r="L659" s="51">
        <f>'Приложение 2'!C660</f>
        <v>370633</v>
      </c>
      <c r="M659" s="51">
        <v>0</v>
      </c>
      <c r="N659" s="51">
        <v>216875.37</v>
      </c>
      <c r="O659" s="51">
        <v>0</v>
      </c>
      <c r="P659" s="51">
        <v>153757.63</v>
      </c>
      <c r="Q659" s="51">
        <v>0</v>
      </c>
      <c r="R659" s="51">
        <f>L659/I659</f>
        <v>577.94012162794331</v>
      </c>
      <c r="S659" s="51">
        <f>R659</f>
        <v>577.94012162794331</v>
      </c>
      <c r="T659" s="336">
        <v>43465</v>
      </c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x14ac:dyDescent="0.25">
      <c r="A660" s="58" t="s">
        <v>618</v>
      </c>
      <c r="B660" s="47" t="s">
        <v>1295</v>
      </c>
      <c r="C660" s="93">
        <v>1967</v>
      </c>
      <c r="D660" s="93">
        <v>1967</v>
      </c>
      <c r="E660" s="335" t="s">
        <v>351</v>
      </c>
      <c r="F660" s="93">
        <v>3</v>
      </c>
      <c r="G660" s="93">
        <v>3</v>
      </c>
      <c r="H660" s="51">
        <v>1632.9</v>
      </c>
      <c r="I660" s="51">
        <v>1590.3</v>
      </c>
      <c r="J660" s="51">
        <v>1474</v>
      </c>
      <c r="K660" s="94">
        <v>45</v>
      </c>
      <c r="L660" s="51">
        <f>'Приложение 2'!C661</f>
        <v>597853</v>
      </c>
      <c r="M660" s="51">
        <v>0</v>
      </c>
      <c r="N660" s="51">
        <v>297845.26</v>
      </c>
      <c r="O660" s="51">
        <v>0</v>
      </c>
      <c r="P660" s="51">
        <v>300007.74</v>
      </c>
      <c r="Q660" s="51">
        <v>0</v>
      </c>
      <c r="R660" s="51">
        <f>L660/I660</f>
        <v>375.9372445450544</v>
      </c>
      <c r="S660" s="51">
        <f>R660</f>
        <v>375.9372445450544</v>
      </c>
      <c r="T660" s="336">
        <v>43465</v>
      </c>
    </row>
    <row r="661" spans="1:31" x14ac:dyDescent="0.25">
      <c r="A661" s="52" t="s">
        <v>66</v>
      </c>
      <c r="B661" s="221" t="s">
        <v>67</v>
      </c>
      <c r="C661" s="205" t="s">
        <v>268</v>
      </c>
      <c r="D661" s="205" t="s">
        <v>268</v>
      </c>
      <c r="E661" s="205" t="s">
        <v>268</v>
      </c>
      <c r="F661" s="97" t="s">
        <v>268</v>
      </c>
      <c r="G661" s="97" t="s">
        <v>268</v>
      </c>
      <c r="H661" s="43">
        <v>0</v>
      </c>
      <c r="I661" s="43">
        <v>0</v>
      </c>
      <c r="J661" s="43">
        <v>0</v>
      </c>
      <c r="K661" s="98">
        <v>0</v>
      </c>
      <c r="L661" s="43">
        <v>0</v>
      </c>
      <c r="M661" s="43">
        <v>0</v>
      </c>
      <c r="N661" s="43">
        <v>0</v>
      </c>
      <c r="O661" s="43">
        <v>0</v>
      </c>
      <c r="P661" s="43">
        <v>0</v>
      </c>
      <c r="Q661" s="43">
        <v>0</v>
      </c>
      <c r="R661" s="43" t="s">
        <v>268</v>
      </c>
      <c r="S661" s="43" t="s">
        <v>268</v>
      </c>
      <c r="T661" s="97" t="s">
        <v>268</v>
      </c>
    </row>
    <row r="662" spans="1:31" s="15" customFormat="1" x14ac:dyDescent="0.25">
      <c r="A662" s="52" t="s">
        <v>567</v>
      </c>
      <c r="B662" s="41" t="s">
        <v>568</v>
      </c>
      <c r="C662" s="97" t="s">
        <v>268</v>
      </c>
      <c r="D662" s="97" t="s">
        <v>268</v>
      </c>
      <c r="E662" s="97" t="s">
        <v>268</v>
      </c>
      <c r="F662" s="97" t="s">
        <v>268</v>
      </c>
      <c r="G662" s="97" t="s">
        <v>268</v>
      </c>
      <c r="H662" s="43">
        <f t="shared" ref="H662:Q662" si="121">H663+H672+H675</f>
        <v>11705.2</v>
      </c>
      <c r="I662" s="43">
        <f t="shared" si="121"/>
        <v>10563.7</v>
      </c>
      <c r="J662" s="43">
        <f t="shared" si="121"/>
        <v>10562</v>
      </c>
      <c r="K662" s="98">
        <f t="shared" si="121"/>
        <v>402</v>
      </c>
      <c r="L662" s="43">
        <f t="shared" si="121"/>
        <v>25453755</v>
      </c>
      <c r="M662" s="43">
        <f t="shared" si="121"/>
        <v>0</v>
      </c>
      <c r="N662" s="43">
        <f t="shared" si="121"/>
        <v>23048236.689999998</v>
      </c>
      <c r="O662" s="43">
        <f t="shared" si="121"/>
        <v>0</v>
      </c>
      <c r="P662" s="43">
        <f t="shared" si="121"/>
        <v>2405518.31</v>
      </c>
      <c r="Q662" s="43">
        <f t="shared" si="121"/>
        <v>0</v>
      </c>
      <c r="R662" s="43" t="s">
        <v>268</v>
      </c>
      <c r="S662" s="43" t="s">
        <v>268</v>
      </c>
      <c r="T662" s="97" t="s">
        <v>268</v>
      </c>
      <c r="U662" s="10"/>
      <c r="V662" s="10"/>
    </row>
    <row r="663" spans="1:31" s="162" customFormat="1" x14ac:dyDescent="0.25">
      <c r="A663" s="99" t="s">
        <v>570</v>
      </c>
      <c r="B663" s="41" t="s">
        <v>569</v>
      </c>
      <c r="C663" s="205" t="s">
        <v>268</v>
      </c>
      <c r="D663" s="205" t="s">
        <v>268</v>
      </c>
      <c r="E663" s="205" t="s">
        <v>268</v>
      </c>
      <c r="F663" s="205" t="s">
        <v>268</v>
      </c>
      <c r="G663" s="205" t="s">
        <v>268</v>
      </c>
      <c r="H663" s="43">
        <f t="shared" ref="H663:Q663" si="122">SUM(H664:H671)</f>
        <v>7125.5000000000009</v>
      </c>
      <c r="I663" s="43">
        <f t="shared" si="122"/>
        <v>6338.6</v>
      </c>
      <c r="J663" s="43">
        <f t="shared" si="122"/>
        <v>6338.6</v>
      </c>
      <c r="K663" s="98">
        <f t="shared" si="122"/>
        <v>193</v>
      </c>
      <c r="L663" s="43">
        <f t="shared" si="122"/>
        <v>8491865</v>
      </c>
      <c r="M663" s="43">
        <f t="shared" si="122"/>
        <v>0</v>
      </c>
      <c r="N663" s="43">
        <f t="shared" si="122"/>
        <v>6774265.79</v>
      </c>
      <c r="O663" s="43">
        <f t="shared" si="122"/>
        <v>0</v>
      </c>
      <c r="P663" s="43">
        <f t="shared" si="122"/>
        <v>1717599.2100000002</v>
      </c>
      <c r="Q663" s="43">
        <f t="shared" si="122"/>
        <v>0</v>
      </c>
      <c r="R663" s="43" t="s">
        <v>268</v>
      </c>
      <c r="S663" s="43" t="s">
        <v>268</v>
      </c>
      <c r="T663" s="205" t="s">
        <v>268</v>
      </c>
      <c r="U663" s="22"/>
      <c r="V663" s="22"/>
    </row>
    <row r="664" spans="1:31" s="37" customFormat="1" x14ac:dyDescent="0.25">
      <c r="A664" s="206" t="s">
        <v>573</v>
      </c>
      <c r="B664" s="152" t="s">
        <v>1052</v>
      </c>
      <c r="C664" s="93">
        <v>1963</v>
      </c>
      <c r="D664" s="93">
        <v>1963</v>
      </c>
      <c r="E664" s="335" t="s">
        <v>272</v>
      </c>
      <c r="F664" s="93">
        <v>2</v>
      </c>
      <c r="G664" s="93">
        <v>3</v>
      </c>
      <c r="H664" s="51">
        <v>569.6</v>
      </c>
      <c r="I664" s="51">
        <v>507</v>
      </c>
      <c r="J664" s="51">
        <v>507</v>
      </c>
      <c r="K664" s="93">
        <v>11</v>
      </c>
      <c r="L664" s="56">
        <f>'Приложение 2'!C665</f>
        <v>760408</v>
      </c>
      <c r="M664" s="51">
        <v>0</v>
      </c>
      <c r="N664" s="56">
        <v>614800.56999999995</v>
      </c>
      <c r="O664" s="51">
        <v>0</v>
      </c>
      <c r="P664" s="56">
        <v>145607.43</v>
      </c>
      <c r="Q664" s="51">
        <v>0</v>
      </c>
      <c r="R664" s="51">
        <f t="shared" ref="R664:R671" si="123">L664/I664</f>
        <v>1499.8185404339251</v>
      </c>
      <c r="S664" s="51">
        <v>5587.1500000000005</v>
      </c>
      <c r="T664" s="336">
        <v>43465</v>
      </c>
      <c r="U664" s="22"/>
    </row>
    <row r="665" spans="1:31" s="37" customFormat="1" x14ac:dyDescent="0.25">
      <c r="A665" s="206" t="s">
        <v>574</v>
      </c>
      <c r="B665" s="47" t="s">
        <v>576</v>
      </c>
      <c r="C665" s="93">
        <v>1969</v>
      </c>
      <c r="D665" s="93">
        <v>1969</v>
      </c>
      <c r="E665" s="335" t="s">
        <v>272</v>
      </c>
      <c r="F665" s="93">
        <v>2</v>
      </c>
      <c r="G665" s="93">
        <v>3</v>
      </c>
      <c r="H665" s="51">
        <v>579.4</v>
      </c>
      <c r="I665" s="51">
        <v>515.79999999999995</v>
      </c>
      <c r="J665" s="51">
        <v>515.79999999999995</v>
      </c>
      <c r="K665" s="93">
        <v>18</v>
      </c>
      <c r="L665" s="56">
        <f>'Приложение 2'!C666</f>
        <v>2231341</v>
      </c>
      <c r="M665" s="51">
        <v>0</v>
      </c>
      <c r="N665" s="56">
        <v>1704304.91</v>
      </c>
      <c r="O665" s="51">
        <v>0</v>
      </c>
      <c r="P665" s="56">
        <v>527036.09</v>
      </c>
      <c r="Q665" s="51">
        <v>0</v>
      </c>
      <c r="R665" s="51">
        <f t="shared" si="123"/>
        <v>4325.9810003877474</v>
      </c>
      <c r="S665" s="51">
        <v>6270.25</v>
      </c>
      <c r="T665" s="336">
        <v>43465</v>
      </c>
      <c r="U665" s="22"/>
    </row>
    <row r="666" spans="1:31" s="37" customFormat="1" x14ac:dyDescent="0.25">
      <c r="A666" s="206" t="s">
        <v>575</v>
      </c>
      <c r="B666" s="47" t="s">
        <v>1192</v>
      </c>
      <c r="C666" s="93">
        <v>1964</v>
      </c>
      <c r="D666" s="93">
        <v>1964</v>
      </c>
      <c r="E666" s="335" t="s">
        <v>272</v>
      </c>
      <c r="F666" s="93">
        <v>2</v>
      </c>
      <c r="G666" s="93">
        <v>3</v>
      </c>
      <c r="H666" s="51">
        <v>584.6</v>
      </c>
      <c r="I666" s="51">
        <v>523.4</v>
      </c>
      <c r="J666" s="51">
        <v>523.4</v>
      </c>
      <c r="K666" s="93">
        <v>17</v>
      </c>
      <c r="L666" s="56">
        <f>'Приложение 2'!C667</f>
        <v>791059</v>
      </c>
      <c r="M666" s="51">
        <v>0</v>
      </c>
      <c r="N666" s="56">
        <v>609007.38</v>
      </c>
      <c r="O666" s="51">
        <v>0</v>
      </c>
      <c r="P666" s="56">
        <v>182051.62</v>
      </c>
      <c r="Q666" s="51">
        <v>0</v>
      </c>
      <c r="R666" s="51">
        <f t="shared" si="123"/>
        <v>1511.3851738632022</v>
      </c>
      <c r="S666" s="51">
        <v>5587.1500000000005</v>
      </c>
      <c r="T666" s="336">
        <v>43465</v>
      </c>
      <c r="U666" s="22"/>
    </row>
    <row r="667" spans="1:31" s="37" customFormat="1" x14ac:dyDescent="0.25">
      <c r="A667" s="206" t="s">
        <v>1050</v>
      </c>
      <c r="B667" s="369" t="s">
        <v>1281</v>
      </c>
      <c r="C667" s="93">
        <v>1991</v>
      </c>
      <c r="D667" s="93">
        <v>2007</v>
      </c>
      <c r="E667" s="335" t="s">
        <v>314</v>
      </c>
      <c r="F667" s="93">
        <v>4</v>
      </c>
      <c r="G667" s="93">
        <v>4</v>
      </c>
      <c r="H667" s="51">
        <v>2828</v>
      </c>
      <c r="I667" s="51">
        <v>2483.8000000000002</v>
      </c>
      <c r="J667" s="51">
        <v>2483.8000000000002</v>
      </c>
      <c r="K667" s="93">
        <v>82</v>
      </c>
      <c r="L667" s="56">
        <f>'Приложение 2'!C668</f>
        <v>68294</v>
      </c>
      <c r="M667" s="51">
        <v>0</v>
      </c>
      <c r="N667" s="56">
        <v>68294</v>
      </c>
      <c r="O667" s="51">
        <v>0</v>
      </c>
      <c r="P667" s="56">
        <v>0</v>
      </c>
      <c r="Q667" s="51">
        <v>0</v>
      </c>
      <c r="R667" s="51">
        <f t="shared" si="123"/>
        <v>27.495772606490053</v>
      </c>
      <c r="S667" s="51">
        <v>106.01</v>
      </c>
      <c r="T667" s="336">
        <v>43465</v>
      </c>
      <c r="U667" s="22"/>
    </row>
    <row r="668" spans="1:31" s="37" customFormat="1" x14ac:dyDescent="0.25">
      <c r="A668" s="206" t="s">
        <v>1188</v>
      </c>
      <c r="B668" s="369" t="s">
        <v>1051</v>
      </c>
      <c r="C668" s="93">
        <v>1969</v>
      </c>
      <c r="D668" s="93">
        <v>1969</v>
      </c>
      <c r="E668" s="335" t="s">
        <v>272</v>
      </c>
      <c r="F668" s="93">
        <v>2</v>
      </c>
      <c r="G668" s="93">
        <v>3</v>
      </c>
      <c r="H668" s="51">
        <v>580.79999999999995</v>
      </c>
      <c r="I668" s="51">
        <v>519.6</v>
      </c>
      <c r="J668" s="51">
        <v>519.6</v>
      </c>
      <c r="K668" s="93">
        <v>17</v>
      </c>
      <c r="L668" s="56">
        <f>'Приложение 2'!C669</f>
        <v>2878102</v>
      </c>
      <c r="M668" s="51">
        <v>0</v>
      </c>
      <c r="N668" s="56">
        <v>2713829.38</v>
      </c>
      <c r="O668" s="51">
        <v>0</v>
      </c>
      <c r="P668" s="56">
        <v>164272.62</v>
      </c>
      <c r="Q668" s="51">
        <v>0</v>
      </c>
      <c r="R668" s="51">
        <f t="shared" si="123"/>
        <v>5539.0723633564276</v>
      </c>
      <c r="S668" s="51">
        <v>10965.49</v>
      </c>
      <c r="T668" s="336">
        <v>43465</v>
      </c>
      <c r="U668" s="22"/>
    </row>
    <row r="669" spans="1:31" s="37" customFormat="1" x14ac:dyDescent="0.25">
      <c r="A669" s="206" t="s">
        <v>1189</v>
      </c>
      <c r="B669" s="47" t="s">
        <v>579</v>
      </c>
      <c r="C669" s="93">
        <v>1967</v>
      </c>
      <c r="D669" s="93">
        <v>1967</v>
      </c>
      <c r="E669" s="335" t="s">
        <v>272</v>
      </c>
      <c r="F669" s="93">
        <v>2</v>
      </c>
      <c r="G669" s="93">
        <v>3</v>
      </c>
      <c r="H669" s="51">
        <v>594.6</v>
      </c>
      <c r="I669" s="51">
        <v>532</v>
      </c>
      <c r="J669" s="51">
        <v>532</v>
      </c>
      <c r="K669" s="93">
        <v>8</v>
      </c>
      <c r="L669" s="56">
        <f>'Приложение 2'!C670</f>
        <v>1045040</v>
      </c>
      <c r="M669" s="51">
        <v>0</v>
      </c>
      <c r="N669" s="56">
        <v>592407.85</v>
      </c>
      <c r="O669" s="51">
        <v>0</v>
      </c>
      <c r="P669" s="56">
        <v>452632.15</v>
      </c>
      <c r="Q669" s="51">
        <v>0</v>
      </c>
      <c r="R669" s="51">
        <f t="shared" si="123"/>
        <v>1964.3609022556391</v>
      </c>
      <c r="S669" s="51">
        <v>6160.74</v>
      </c>
      <c r="T669" s="336">
        <v>43465</v>
      </c>
      <c r="U669" s="22"/>
    </row>
    <row r="670" spans="1:31" s="37" customFormat="1" x14ac:dyDescent="0.25">
      <c r="A670" s="206" t="s">
        <v>1190</v>
      </c>
      <c r="B670" s="207" t="s">
        <v>578</v>
      </c>
      <c r="C670" s="337">
        <v>1968</v>
      </c>
      <c r="D670" s="337">
        <v>1968</v>
      </c>
      <c r="E670" s="338" t="s">
        <v>272</v>
      </c>
      <c r="F670" s="337">
        <v>2</v>
      </c>
      <c r="G670" s="337">
        <v>3</v>
      </c>
      <c r="H670" s="56">
        <v>582.70000000000005</v>
      </c>
      <c r="I670" s="56">
        <v>520.79999999999995</v>
      </c>
      <c r="J670" s="56">
        <v>520.79999999999995</v>
      </c>
      <c r="K670" s="337">
        <v>21</v>
      </c>
      <c r="L670" s="56">
        <f>'Приложение 2'!C671</f>
        <v>44199</v>
      </c>
      <c r="M670" s="56">
        <v>0</v>
      </c>
      <c r="N670" s="56">
        <v>26519.4</v>
      </c>
      <c r="O670" s="56">
        <v>0</v>
      </c>
      <c r="P670" s="56">
        <v>17679.599999999999</v>
      </c>
      <c r="Q670" s="56">
        <v>0</v>
      </c>
      <c r="R670" s="51">
        <f t="shared" si="123"/>
        <v>84.867511520737338</v>
      </c>
      <c r="S670" s="56">
        <v>823.34</v>
      </c>
      <c r="T670" s="336">
        <v>43465</v>
      </c>
      <c r="U670" s="22"/>
    </row>
    <row r="671" spans="1:31" s="22" customFormat="1" x14ac:dyDescent="0.25">
      <c r="A671" s="206" t="s">
        <v>1191</v>
      </c>
      <c r="B671" s="47" t="s">
        <v>577</v>
      </c>
      <c r="C671" s="93">
        <v>1964</v>
      </c>
      <c r="D671" s="93">
        <v>1964</v>
      </c>
      <c r="E671" s="335" t="s">
        <v>272</v>
      </c>
      <c r="F671" s="93">
        <v>2</v>
      </c>
      <c r="G671" s="93">
        <v>3</v>
      </c>
      <c r="H671" s="51">
        <v>805.8</v>
      </c>
      <c r="I671" s="51">
        <v>736.2</v>
      </c>
      <c r="J671" s="51">
        <v>736.2</v>
      </c>
      <c r="K671" s="93">
        <v>19</v>
      </c>
      <c r="L671" s="56">
        <f>'Приложение 2'!C672</f>
        <v>673422</v>
      </c>
      <c r="M671" s="51">
        <v>0</v>
      </c>
      <c r="N671" s="56">
        <v>445102.3</v>
      </c>
      <c r="O671" s="51">
        <v>0</v>
      </c>
      <c r="P671" s="56">
        <v>228319.7</v>
      </c>
      <c r="Q671" s="51">
        <v>0</v>
      </c>
      <c r="R671" s="51">
        <f t="shared" si="123"/>
        <v>914.72697636511816</v>
      </c>
      <c r="S671" s="51">
        <v>5587.1500000000005</v>
      </c>
      <c r="T671" s="336">
        <v>43465</v>
      </c>
    </row>
    <row r="672" spans="1:31" s="14" customFormat="1" x14ac:dyDescent="0.25">
      <c r="A672" s="52" t="s">
        <v>580</v>
      </c>
      <c r="B672" s="101" t="s">
        <v>581</v>
      </c>
      <c r="C672" s="97" t="s">
        <v>268</v>
      </c>
      <c r="D672" s="97" t="s">
        <v>268</v>
      </c>
      <c r="E672" s="97" t="s">
        <v>268</v>
      </c>
      <c r="F672" s="97" t="s">
        <v>268</v>
      </c>
      <c r="G672" s="97" t="s">
        <v>268</v>
      </c>
      <c r="H672" s="102">
        <f>SUM(H673:H674)</f>
        <v>711.40000000000009</v>
      </c>
      <c r="I672" s="102">
        <f t="shared" ref="I672:Q672" si="124">SUM(I673:I674)</f>
        <v>659</v>
      </c>
      <c r="J672" s="102">
        <f t="shared" si="124"/>
        <v>659</v>
      </c>
      <c r="K672" s="103">
        <f t="shared" si="124"/>
        <v>23</v>
      </c>
      <c r="L672" s="102">
        <f t="shared" si="124"/>
        <v>684696</v>
      </c>
      <c r="M672" s="102">
        <f t="shared" si="124"/>
        <v>0</v>
      </c>
      <c r="N672" s="102">
        <f t="shared" si="124"/>
        <v>566635.13</v>
      </c>
      <c r="O672" s="102">
        <f t="shared" si="124"/>
        <v>0</v>
      </c>
      <c r="P672" s="102">
        <f t="shared" si="124"/>
        <v>118060.87</v>
      </c>
      <c r="Q672" s="102">
        <f t="shared" si="124"/>
        <v>0</v>
      </c>
      <c r="R672" s="102" t="s">
        <v>268</v>
      </c>
      <c r="S672" s="102" t="s">
        <v>268</v>
      </c>
      <c r="T672" s="97" t="s">
        <v>268</v>
      </c>
      <c r="U672" s="13"/>
      <c r="V672" s="13"/>
    </row>
    <row r="673" spans="1:22" s="14" customFormat="1" x14ac:dyDescent="0.25">
      <c r="A673" s="58" t="s">
        <v>583</v>
      </c>
      <c r="B673" s="47" t="s">
        <v>170</v>
      </c>
      <c r="C673" s="337">
        <v>1967</v>
      </c>
      <c r="D673" s="337">
        <v>1967</v>
      </c>
      <c r="E673" s="338" t="s">
        <v>272</v>
      </c>
      <c r="F673" s="337">
        <v>2</v>
      </c>
      <c r="G673" s="337">
        <v>1</v>
      </c>
      <c r="H673" s="56">
        <v>355.6</v>
      </c>
      <c r="I673" s="56">
        <v>329.4</v>
      </c>
      <c r="J673" s="56">
        <v>329.4</v>
      </c>
      <c r="K673" s="339">
        <v>13</v>
      </c>
      <c r="L673" s="56">
        <f>'Приложение 2'!C674</f>
        <v>488704</v>
      </c>
      <c r="M673" s="56">
        <v>0</v>
      </c>
      <c r="N673" s="56">
        <v>449275.74</v>
      </c>
      <c r="O673" s="56">
        <v>0</v>
      </c>
      <c r="P673" s="56">
        <v>39428.26</v>
      </c>
      <c r="Q673" s="56">
        <v>0</v>
      </c>
      <c r="R673" s="51">
        <f>L673/I673</f>
        <v>1483.6187006678811</v>
      </c>
      <c r="S673" s="56">
        <v>5543.93</v>
      </c>
      <c r="T673" s="340">
        <v>43465</v>
      </c>
      <c r="U673" s="13"/>
      <c r="V673" s="13"/>
    </row>
    <row r="674" spans="1:22" s="13" customFormat="1" x14ac:dyDescent="0.25">
      <c r="A674" s="58" t="s">
        <v>1275</v>
      </c>
      <c r="B674" s="231" t="s">
        <v>171</v>
      </c>
      <c r="C674" s="337">
        <v>1967</v>
      </c>
      <c r="D674" s="337">
        <v>1967</v>
      </c>
      <c r="E674" s="335" t="s">
        <v>272</v>
      </c>
      <c r="F674" s="337">
        <v>2</v>
      </c>
      <c r="G674" s="337">
        <v>1</v>
      </c>
      <c r="H674" s="56">
        <v>355.8</v>
      </c>
      <c r="I674" s="56">
        <v>329.6</v>
      </c>
      <c r="J674" s="56">
        <v>329.6</v>
      </c>
      <c r="K674" s="339">
        <v>10</v>
      </c>
      <c r="L674" s="56">
        <f>'Приложение 2'!C675</f>
        <v>195992</v>
      </c>
      <c r="M674" s="56">
        <v>0</v>
      </c>
      <c r="N674" s="56">
        <v>117359.39</v>
      </c>
      <c r="O674" s="56">
        <f>L674-P674-N674</f>
        <v>0</v>
      </c>
      <c r="P674" s="56">
        <v>78632.61</v>
      </c>
      <c r="Q674" s="56">
        <v>0</v>
      </c>
      <c r="R674" s="51">
        <f>L674/I674</f>
        <v>594.63592233009706</v>
      </c>
      <c r="S674" s="56">
        <v>3817.66</v>
      </c>
      <c r="T674" s="340">
        <v>43465</v>
      </c>
    </row>
    <row r="675" spans="1:22" s="12" customFormat="1" x14ac:dyDescent="0.25">
      <c r="A675" s="52" t="s">
        <v>584</v>
      </c>
      <c r="B675" s="41" t="s">
        <v>585</v>
      </c>
      <c r="C675" s="97" t="s">
        <v>268</v>
      </c>
      <c r="D675" s="97" t="s">
        <v>268</v>
      </c>
      <c r="E675" s="97" t="s">
        <v>268</v>
      </c>
      <c r="F675" s="97" t="s">
        <v>268</v>
      </c>
      <c r="G675" s="97" t="s">
        <v>268</v>
      </c>
      <c r="H675" s="43">
        <f>SUM(H676:H681)</f>
        <v>3868.3</v>
      </c>
      <c r="I675" s="43">
        <f t="shared" ref="I675:Q675" si="125">SUM(I676:I681)</f>
        <v>3566.0999999999995</v>
      </c>
      <c r="J675" s="43">
        <f t="shared" si="125"/>
        <v>3564.3999999999996</v>
      </c>
      <c r="K675" s="98">
        <f t="shared" si="125"/>
        <v>186</v>
      </c>
      <c r="L675" s="43">
        <f t="shared" si="125"/>
        <v>16277194</v>
      </c>
      <c r="M675" s="43">
        <f t="shared" si="125"/>
        <v>0</v>
      </c>
      <c r="N675" s="43">
        <f t="shared" si="125"/>
        <v>15707335.77</v>
      </c>
      <c r="O675" s="43">
        <f t="shared" si="125"/>
        <v>0</v>
      </c>
      <c r="P675" s="43">
        <f t="shared" si="125"/>
        <v>569858.23</v>
      </c>
      <c r="Q675" s="43">
        <f t="shared" si="125"/>
        <v>0</v>
      </c>
      <c r="R675" s="43" t="s">
        <v>268</v>
      </c>
      <c r="S675" s="43" t="s">
        <v>268</v>
      </c>
      <c r="T675" s="105" t="s">
        <v>268</v>
      </c>
      <c r="U675" s="4"/>
      <c r="V675" s="4"/>
    </row>
    <row r="676" spans="1:22" s="4" customFormat="1" x14ac:dyDescent="0.25">
      <c r="A676" s="58" t="s">
        <v>589</v>
      </c>
      <c r="B676" s="47" t="s">
        <v>586</v>
      </c>
      <c r="C676" s="93">
        <v>1966</v>
      </c>
      <c r="D676" s="93">
        <v>1966</v>
      </c>
      <c r="E676" s="335" t="s">
        <v>272</v>
      </c>
      <c r="F676" s="93">
        <v>2</v>
      </c>
      <c r="G676" s="93">
        <v>2</v>
      </c>
      <c r="H676" s="51">
        <v>586.1</v>
      </c>
      <c r="I676" s="51">
        <v>544.79999999999995</v>
      </c>
      <c r="J676" s="51">
        <v>543.6</v>
      </c>
      <c r="K676" s="94">
        <v>27</v>
      </c>
      <c r="L676" s="51">
        <f>'Приложение 2'!C677</f>
        <v>1754849</v>
      </c>
      <c r="M676" s="51">
        <v>0</v>
      </c>
      <c r="N676" s="51">
        <v>1752924.01</v>
      </c>
      <c r="O676" s="51">
        <v>0</v>
      </c>
      <c r="P676" s="51">
        <v>1924.99</v>
      </c>
      <c r="Q676" s="51">
        <v>0</v>
      </c>
      <c r="R676" s="51">
        <f t="shared" ref="R676:R681" si="126">L676/I676</f>
        <v>3221.0884728340679</v>
      </c>
      <c r="S676" s="51">
        <v>5830.7</v>
      </c>
      <c r="T676" s="58" t="s">
        <v>281</v>
      </c>
    </row>
    <row r="677" spans="1:22" s="4" customFormat="1" x14ac:dyDescent="0.25">
      <c r="A677" s="58" t="s">
        <v>590</v>
      </c>
      <c r="B677" s="226" t="s">
        <v>587</v>
      </c>
      <c r="C677" s="93">
        <v>1972</v>
      </c>
      <c r="D677" s="93">
        <v>2002</v>
      </c>
      <c r="E677" s="335" t="s">
        <v>272</v>
      </c>
      <c r="F677" s="93">
        <v>2</v>
      </c>
      <c r="G677" s="93">
        <v>2</v>
      </c>
      <c r="H677" s="51">
        <v>536.4</v>
      </c>
      <c r="I677" s="51">
        <v>489.6</v>
      </c>
      <c r="J677" s="51">
        <v>489.6</v>
      </c>
      <c r="K677" s="94">
        <v>24</v>
      </c>
      <c r="L677" s="51">
        <f>'Приложение 2'!C678</f>
        <v>6060567</v>
      </c>
      <c r="M677" s="51">
        <v>0</v>
      </c>
      <c r="N677" s="51">
        <v>5964385.9800000004</v>
      </c>
      <c r="O677" s="51">
        <v>0</v>
      </c>
      <c r="P677" s="51">
        <v>96181.02</v>
      </c>
      <c r="Q677" s="51">
        <v>0</v>
      </c>
      <c r="R677" s="51">
        <f t="shared" si="126"/>
        <v>12378.609068627451</v>
      </c>
      <c r="S677" s="51">
        <v>21477.99</v>
      </c>
      <c r="T677" s="58" t="s">
        <v>281</v>
      </c>
    </row>
    <row r="678" spans="1:22" s="4" customFormat="1" x14ac:dyDescent="0.25">
      <c r="A678" s="58" t="s">
        <v>591</v>
      </c>
      <c r="B678" s="226" t="s">
        <v>588</v>
      </c>
      <c r="C678" s="93">
        <v>1976</v>
      </c>
      <c r="D678" s="93">
        <v>1976</v>
      </c>
      <c r="E678" s="335" t="s">
        <v>272</v>
      </c>
      <c r="F678" s="93">
        <v>2</v>
      </c>
      <c r="G678" s="93">
        <v>2</v>
      </c>
      <c r="H678" s="51">
        <v>543.1</v>
      </c>
      <c r="I678" s="51">
        <v>495.3</v>
      </c>
      <c r="J678" s="51">
        <v>494.8</v>
      </c>
      <c r="K678" s="94">
        <v>24</v>
      </c>
      <c r="L678" s="51">
        <f>'Приложение 2'!C679</f>
        <v>4455102</v>
      </c>
      <c r="M678" s="51">
        <v>0</v>
      </c>
      <c r="N678" s="51">
        <v>4389458.05</v>
      </c>
      <c r="O678" s="51">
        <v>0</v>
      </c>
      <c r="P678" s="51">
        <v>65643.95</v>
      </c>
      <c r="Q678" s="51">
        <v>0</v>
      </c>
      <c r="R678" s="51">
        <f t="shared" si="126"/>
        <v>8994.7546941247729</v>
      </c>
      <c r="S678" s="51">
        <v>14549.4</v>
      </c>
      <c r="T678" s="58" t="s">
        <v>281</v>
      </c>
    </row>
    <row r="679" spans="1:22" s="4" customFormat="1" x14ac:dyDescent="0.25">
      <c r="A679" s="58" t="s">
        <v>592</v>
      </c>
      <c r="B679" s="382" t="s">
        <v>1277</v>
      </c>
      <c r="C679" s="93">
        <v>1969</v>
      </c>
      <c r="D679" s="329">
        <v>2003</v>
      </c>
      <c r="E679" s="335" t="s">
        <v>272</v>
      </c>
      <c r="F679" s="329">
        <v>2</v>
      </c>
      <c r="G679" s="329">
        <v>4</v>
      </c>
      <c r="H679" s="51">
        <v>1070.7</v>
      </c>
      <c r="I679" s="51">
        <v>986</v>
      </c>
      <c r="J679" s="51">
        <v>986</v>
      </c>
      <c r="K679" s="94">
        <v>48</v>
      </c>
      <c r="L679" s="51">
        <f>'Приложение 2'!C680</f>
        <v>3875531</v>
      </c>
      <c r="M679" s="51">
        <v>0</v>
      </c>
      <c r="N679" s="51">
        <v>3494525.06</v>
      </c>
      <c r="O679" s="51">
        <v>0</v>
      </c>
      <c r="P679" s="51">
        <v>381005.94</v>
      </c>
      <c r="Q679" s="51">
        <v>0</v>
      </c>
      <c r="R679" s="51">
        <f t="shared" si="126"/>
        <v>3930.5588235294117</v>
      </c>
      <c r="S679" s="51">
        <v>6407.04</v>
      </c>
      <c r="T679" s="58" t="s">
        <v>281</v>
      </c>
    </row>
    <row r="680" spans="1:22" s="4" customFormat="1" x14ac:dyDescent="0.25">
      <c r="A680" s="58" t="s">
        <v>1224</v>
      </c>
      <c r="B680" s="383" t="s">
        <v>1278</v>
      </c>
      <c r="C680" s="329">
        <v>1961</v>
      </c>
      <c r="D680" s="329">
        <v>2015</v>
      </c>
      <c r="E680" s="384" t="s">
        <v>272</v>
      </c>
      <c r="F680" s="329">
        <v>2</v>
      </c>
      <c r="G680" s="329">
        <v>2</v>
      </c>
      <c r="H680" s="51">
        <v>543.29999999999995</v>
      </c>
      <c r="I680" s="51">
        <v>502.1</v>
      </c>
      <c r="J680" s="51">
        <v>502.1</v>
      </c>
      <c r="K680" s="94">
        <v>36</v>
      </c>
      <c r="L680" s="51">
        <f>'Приложение 2'!C681</f>
        <v>74511</v>
      </c>
      <c r="M680" s="51">
        <v>0</v>
      </c>
      <c r="N680" s="51">
        <v>49408.67</v>
      </c>
      <c r="O680" s="51">
        <v>0</v>
      </c>
      <c r="P680" s="51">
        <v>25102.33</v>
      </c>
      <c r="Q680" s="51">
        <v>0</v>
      </c>
      <c r="R680" s="51">
        <f t="shared" si="126"/>
        <v>148.39872535351523</v>
      </c>
      <c r="S680" s="51">
        <v>576.34</v>
      </c>
      <c r="T680" s="58" t="s">
        <v>281</v>
      </c>
    </row>
    <row r="681" spans="1:22" s="4" customFormat="1" x14ac:dyDescent="0.25">
      <c r="A681" s="58" t="s">
        <v>1276</v>
      </c>
      <c r="B681" s="226" t="s">
        <v>1223</v>
      </c>
      <c r="C681" s="329">
        <v>1965</v>
      </c>
      <c r="D681" s="329">
        <v>1965</v>
      </c>
      <c r="E681" s="384" t="s">
        <v>272</v>
      </c>
      <c r="F681" s="329">
        <v>2</v>
      </c>
      <c r="G681" s="329">
        <v>2</v>
      </c>
      <c r="H681" s="51">
        <v>588.70000000000005</v>
      </c>
      <c r="I681" s="51">
        <v>548.29999999999995</v>
      </c>
      <c r="J681" s="51">
        <v>548.29999999999995</v>
      </c>
      <c r="K681" s="94">
        <v>27</v>
      </c>
      <c r="L681" s="51">
        <f>'Приложение 2'!C682</f>
        <v>56634</v>
      </c>
      <c r="M681" s="51">
        <v>0</v>
      </c>
      <c r="N681" s="51">
        <v>56634</v>
      </c>
      <c r="O681" s="51">
        <v>0</v>
      </c>
      <c r="P681" s="51">
        <v>0</v>
      </c>
      <c r="Q681" s="51">
        <v>0</v>
      </c>
      <c r="R681" s="51">
        <f t="shared" si="126"/>
        <v>103.29016961517418</v>
      </c>
      <c r="S681" s="51">
        <v>1097.8900000000001</v>
      </c>
      <c r="T681" s="58" t="s">
        <v>281</v>
      </c>
    </row>
    <row r="682" spans="1:22" s="15" customFormat="1" x14ac:dyDescent="0.25">
      <c r="A682" s="52" t="s">
        <v>809</v>
      </c>
      <c r="B682" s="41" t="s">
        <v>810</v>
      </c>
      <c r="C682" s="97" t="s">
        <v>268</v>
      </c>
      <c r="D682" s="97" t="s">
        <v>268</v>
      </c>
      <c r="E682" s="97" t="s">
        <v>268</v>
      </c>
      <c r="F682" s="97" t="s">
        <v>268</v>
      </c>
      <c r="G682" s="97" t="s">
        <v>268</v>
      </c>
      <c r="H682" s="43">
        <f t="shared" ref="H682:Q682" si="127">H683+H688+H689+H690+H691</f>
        <v>2810.9999999999995</v>
      </c>
      <c r="I682" s="43">
        <f t="shared" si="127"/>
        <v>2584.3999999999996</v>
      </c>
      <c r="J682" s="43">
        <f t="shared" si="127"/>
        <v>1926.9000000000003</v>
      </c>
      <c r="K682" s="98">
        <f t="shared" si="127"/>
        <v>114</v>
      </c>
      <c r="L682" s="43">
        <f t="shared" si="127"/>
        <v>2783577.0700000003</v>
      </c>
      <c r="M682" s="43">
        <f t="shared" si="127"/>
        <v>0</v>
      </c>
      <c r="N682" s="43">
        <f t="shared" si="127"/>
        <v>2013722.1400000004</v>
      </c>
      <c r="O682" s="43">
        <f t="shared" si="127"/>
        <v>0</v>
      </c>
      <c r="P682" s="43">
        <f t="shared" si="127"/>
        <v>769854.92999999993</v>
      </c>
      <c r="Q682" s="43">
        <f t="shared" si="127"/>
        <v>0</v>
      </c>
      <c r="R682" s="43" t="s">
        <v>268</v>
      </c>
      <c r="S682" s="43" t="s">
        <v>268</v>
      </c>
      <c r="T682" s="97" t="s">
        <v>268</v>
      </c>
      <c r="U682" s="10"/>
      <c r="V682" s="10"/>
    </row>
    <row r="683" spans="1:22" s="15" customFormat="1" x14ac:dyDescent="0.25">
      <c r="A683" s="52" t="s">
        <v>819</v>
      </c>
      <c r="B683" s="41" t="s">
        <v>811</v>
      </c>
      <c r="C683" s="97" t="s">
        <v>268</v>
      </c>
      <c r="D683" s="97" t="s">
        <v>268</v>
      </c>
      <c r="E683" s="97" t="s">
        <v>268</v>
      </c>
      <c r="F683" s="97" t="s">
        <v>268</v>
      </c>
      <c r="G683" s="97" t="s">
        <v>268</v>
      </c>
      <c r="H683" s="43">
        <f t="shared" ref="H683:Q683" si="128">SUM(H684:H687)</f>
        <v>2507.7999999999997</v>
      </c>
      <c r="I683" s="43">
        <f t="shared" si="128"/>
        <v>2281.1999999999998</v>
      </c>
      <c r="J683" s="43">
        <f t="shared" si="128"/>
        <v>1623.7000000000003</v>
      </c>
      <c r="K683" s="98">
        <f t="shared" si="128"/>
        <v>99</v>
      </c>
      <c r="L683" s="43">
        <f t="shared" si="128"/>
        <v>2715383.0700000003</v>
      </c>
      <c r="M683" s="43">
        <f t="shared" si="128"/>
        <v>0</v>
      </c>
      <c r="N683" s="43">
        <f t="shared" si="128"/>
        <v>2012180.8200000003</v>
      </c>
      <c r="O683" s="43">
        <f t="shared" si="128"/>
        <v>0</v>
      </c>
      <c r="P683" s="43">
        <f t="shared" si="128"/>
        <v>703202.25</v>
      </c>
      <c r="Q683" s="43">
        <f t="shared" si="128"/>
        <v>0</v>
      </c>
      <c r="R683" s="43" t="s">
        <v>268</v>
      </c>
      <c r="S683" s="43" t="s">
        <v>268</v>
      </c>
      <c r="T683" s="97" t="s">
        <v>268</v>
      </c>
      <c r="U683" s="10"/>
      <c r="V683" s="10"/>
    </row>
    <row r="684" spans="1:22" x14ac:dyDescent="0.25">
      <c r="A684" s="58" t="s">
        <v>820</v>
      </c>
      <c r="B684" s="47" t="s">
        <v>813</v>
      </c>
      <c r="C684" s="93">
        <v>1979</v>
      </c>
      <c r="D684" s="93">
        <v>1979</v>
      </c>
      <c r="E684" s="335" t="s">
        <v>272</v>
      </c>
      <c r="F684" s="93">
        <v>2</v>
      </c>
      <c r="G684" s="93">
        <v>2</v>
      </c>
      <c r="H684" s="51">
        <v>532.1</v>
      </c>
      <c r="I684" s="51">
        <v>489.9</v>
      </c>
      <c r="J684" s="51">
        <v>355.3</v>
      </c>
      <c r="K684" s="94">
        <v>23</v>
      </c>
      <c r="L684" s="51">
        <f>'Приложение 2'!C685</f>
        <v>577808.98</v>
      </c>
      <c r="M684" s="51">
        <v>0</v>
      </c>
      <c r="N684" s="51">
        <v>412854.92</v>
      </c>
      <c r="O684" s="51">
        <v>0</v>
      </c>
      <c r="P684" s="51">
        <v>164954.06</v>
      </c>
      <c r="Q684" s="51">
        <v>0</v>
      </c>
      <c r="R684" s="51">
        <f>L684/I684</f>
        <v>1179.4427025923658</v>
      </c>
      <c r="S684" s="51">
        <f>R684</f>
        <v>1179.4427025923658</v>
      </c>
      <c r="T684" s="336">
        <v>43465</v>
      </c>
    </row>
    <row r="685" spans="1:22" x14ac:dyDescent="0.25">
      <c r="A685" s="58" t="s">
        <v>821</v>
      </c>
      <c r="B685" s="47" t="s">
        <v>814</v>
      </c>
      <c r="C685" s="93">
        <v>1979</v>
      </c>
      <c r="D685" s="93">
        <v>1979</v>
      </c>
      <c r="E685" s="335" t="s">
        <v>272</v>
      </c>
      <c r="F685" s="93">
        <v>2</v>
      </c>
      <c r="G685" s="93">
        <v>3</v>
      </c>
      <c r="H685" s="51">
        <v>818</v>
      </c>
      <c r="I685" s="51">
        <v>736.4</v>
      </c>
      <c r="J685" s="51">
        <v>668.1</v>
      </c>
      <c r="K685" s="94">
        <v>22</v>
      </c>
      <c r="L685" s="51">
        <f>'Приложение 2'!C686</f>
        <v>790653.8600000001</v>
      </c>
      <c r="M685" s="51">
        <v>0</v>
      </c>
      <c r="N685" s="51">
        <v>613405.37</v>
      </c>
      <c r="O685" s="51">
        <v>0</v>
      </c>
      <c r="P685" s="51">
        <v>177248.49</v>
      </c>
      <c r="Q685" s="51">
        <v>0</v>
      </c>
      <c r="R685" s="51">
        <f>L685/I685</f>
        <v>1073.6744432373712</v>
      </c>
      <c r="S685" s="51">
        <f>R685</f>
        <v>1073.6744432373712</v>
      </c>
      <c r="T685" s="336">
        <v>43465</v>
      </c>
    </row>
    <row r="686" spans="1:22" x14ac:dyDescent="0.25">
      <c r="A686" s="58" t="s">
        <v>822</v>
      </c>
      <c r="B686" s="47" t="s">
        <v>817</v>
      </c>
      <c r="C686" s="93">
        <v>1975</v>
      </c>
      <c r="D686" s="93">
        <v>1975</v>
      </c>
      <c r="E686" s="335" t="s">
        <v>272</v>
      </c>
      <c r="F686" s="93">
        <v>2</v>
      </c>
      <c r="G686" s="93">
        <v>2</v>
      </c>
      <c r="H686" s="51">
        <v>538.79999999999995</v>
      </c>
      <c r="I686" s="51">
        <v>497</v>
      </c>
      <c r="J686" s="51">
        <v>342.9</v>
      </c>
      <c r="K686" s="94">
        <v>22</v>
      </c>
      <c r="L686" s="51">
        <f>'Приложение 2'!C687</f>
        <v>585781.19999999995</v>
      </c>
      <c r="M686" s="51">
        <v>0</v>
      </c>
      <c r="N686" s="51">
        <v>424509.14</v>
      </c>
      <c r="O686" s="51">
        <v>0</v>
      </c>
      <c r="P686" s="51">
        <v>161272.06</v>
      </c>
      <c r="Q686" s="51">
        <v>0</v>
      </c>
      <c r="R686" s="51">
        <f>L686/I686</f>
        <v>1178.6342052313883</v>
      </c>
      <c r="S686" s="51">
        <f>R686</f>
        <v>1178.6342052313883</v>
      </c>
      <c r="T686" s="336">
        <v>43465</v>
      </c>
    </row>
    <row r="687" spans="1:22" x14ac:dyDescent="0.25">
      <c r="A687" s="58" t="s">
        <v>823</v>
      </c>
      <c r="B687" s="47" t="s">
        <v>818</v>
      </c>
      <c r="C687" s="93">
        <v>1968</v>
      </c>
      <c r="D687" s="93">
        <v>1968</v>
      </c>
      <c r="E687" s="335" t="s">
        <v>272</v>
      </c>
      <c r="F687" s="93">
        <v>2</v>
      </c>
      <c r="G687" s="93">
        <v>3</v>
      </c>
      <c r="H687" s="51">
        <v>618.9</v>
      </c>
      <c r="I687" s="51">
        <v>557.9</v>
      </c>
      <c r="J687" s="51">
        <v>257.39999999999998</v>
      </c>
      <c r="K687" s="94">
        <v>32</v>
      </c>
      <c r="L687" s="51">
        <f>'Приложение 2'!C688</f>
        <v>761139.03</v>
      </c>
      <c r="M687" s="51">
        <v>0</v>
      </c>
      <c r="N687" s="51">
        <v>561411.39</v>
      </c>
      <c r="O687" s="51">
        <v>0</v>
      </c>
      <c r="P687" s="51">
        <v>199727.64</v>
      </c>
      <c r="Q687" s="51">
        <v>0</v>
      </c>
      <c r="R687" s="51">
        <f>L687/I687</f>
        <v>1364.2929378024737</v>
      </c>
      <c r="S687" s="51">
        <f>R687</f>
        <v>1364.2929378024737</v>
      </c>
      <c r="T687" s="336">
        <v>43465</v>
      </c>
    </row>
    <row r="688" spans="1:22" s="15" customFormat="1" x14ac:dyDescent="0.25">
      <c r="A688" s="52" t="s">
        <v>1124</v>
      </c>
      <c r="B688" s="41" t="s">
        <v>1110</v>
      </c>
      <c r="C688" s="97" t="s">
        <v>268</v>
      </c>
      <c r="D688" s="97" t="s">
        <v>268</v>
      </c>
      <c r="E688" s="97" t="s">
        <v>268</v>
      </c>
      <c r="F688" s="97" t="s">
        <v>268</v>
      </c>
      <c r="G688" s="97" t="s">
        <v>268</v>
      </c>
      <c r="H688" s="43">
        <v>0</v>
      </c>
      <c r="I688" s="43">
        <v>0</v>
      </c>
      <c r="J688" s="43">
        <v>0</v>
      </c>
      <c r="K688" s="98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 t="s">
        <v>268</v>
      </c>
      <c r="S688" s="43" t="s">
        <v>268</v>
      </c>
      <c r="T688" s="97" t="s">
        <v>268</v>
      </c>
      <c r="U688" s="10"/>
      <c r="V688" s="10"/>
    </row>
    <row r="689" spans="1:22" s="15" customFormat="1" x14ac:dyDescent="0.25">
      <c r="A689" s="52" t="s">
        <v>1125</v>
      </c>
      <c r="B689" s="41" t="s">
        <v>1116</v>
      </c>
      <c r="C689" s="97" t="s">
        <v>268</v>
      </c>
      <c r="D689" s="97" t="s">
        <v>268</v>
      </c>
      <c r="E689" s="97" t="s">
        <v>268</v>
      </c>
      <c r="F689" s="97" t="s">
        <v>268</v>
      </c>
      <c r="G689" s="97" t="s">
        <v>268</v>
      </c>
      <c r="H689" s="43">
        <v>0</v>
      </c>
      <c r="I689" s="43">
        <v>0</v>
      </c>
      <c r="J689" s="43">
        <v>0</v>
      </c>
      <c r="K689" s="98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 t="s">
        <v>268</v>
      </c>
      <c r="S689" s="43" t="s">
        <v>268</v>
      </c>
      <c r="T689" s="97" t="s">
        <v>268</v>
      </c>
      <c r="U689" s="10"/>
      <c r="V689" s="10"/>
    </row>
    <row r="690" spans="1:22" s="15" customFormat="1" x14ac:dyDescent="0.25">
      <c r="A690" s="52" t="s">
        <v>1130</v>
      </c>
      <c r="B690" s="41" t="s">
        <v>1117</v>
      </c>
      <c r="C690" s="97" t="s">
        <v>268</v>
      </c>
      <c r="D690" s="97" t="s">
        <v>268</v>
      </c>
      <c r="E690" s="97" t="s">
        <v>268</v>
      </c>
      <c r="F690" s="97" t="s">
        <v>268</v>
      </c>
      <c r="G690" s="97" t="s">
        <v>268</v>
      </c>
      <c r="H690" s="43">
        <v>0</v>
      </c>
      <c r="I690" s="43">
        <v>0</v>
      </c>
      <c r="J690" s="43">
        <v>0</v>
      </c>
      <c r="K690" s="98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43">
        <v>0</v>
      </c>
      <c r="R690" s="43" t="s">
        <v>268</v>
      </c>
      <c r="S690" s="43" t="s">
        <v>268</v>
      </c>
      <c r="T690" s="97" t="s">
        <v>268</v>
      </c>
      <c r="U690" s="10"/>
      <c r="V690" s="10"/>
    </row>
    <row r="691" spans="1:22" s="15" customFormat="1" x14ac:dyDescent="0.25">
      <c r="A691" s="52" t="s">
        <v>1132</v>
      </c>
      <c r="B691" s="41" t="s">
        <v>1118</v>
      </c>
      <c r="C691" s="97" t="s">
        <v>268</v>
      </c>
      <c r="D691" s="97" t="s">
        <v>268</v>
      </c>
      <c r="E691" s="97" t="s">
        <v>268</v>
      </c>
      <c r="F691" s="97" t="s">
        <v>268</v>
      </c>
      <c r="G691" s="97" t="s">
        <v>268</v>
      </c>
      <c r="H691" s="43">
        <f>H692</f>
        <v>303.2</v>
      </c>
      <c r="I691" s="43">
        <f t="shared" ref="I691:Q691" si="129">I692</f>
        <v>303.2</v>
      </c>
      <c r="J691" s="43">
        <f t="shared" si="129"/>
        <v>303.2</v>
      </c>
      <c r="K691" s="98">
        <f t="shared" si="129"/>
        <v>15</v>
      </c>
      <c r="L691" s="43">
        <f t="shared" si="129"/>
        <v>68194</v>
      </c>
      <c r="M691" s="43">
        <f t="shared" si="129"/>
        <v>0</v>
      </c>
      <c r="N691" s="43">
        <f t="shared" si="129"/>
        <v>1541.32</v>
      </c>
      <c r="O691" s="43">
        <f t="shared" si="129"/>
        <v>0</v>
      </c>
      <c r="P691" s="43">
        <f t="shared" si="129"/>
        <v>66652.679999999993</v>
      </c>
      <c r="Q691" s="43">
        <f t="shared" si="129"/>
        <v>0</v>
      </c>
      <c r="R691" s="43" t="s">
        <v>268</v>
      </c>
      <c r="S691" s="43" t="s">
        <v>268</v>
      </c>
      <c r="T691" s="97" t="s">
        <v>268</v>
      </c>
      <c r="U691" s="10"/>
      <c r="V691" s="10"/>
    </row>
    <row r="692" spans="1:22" x14ac:dyDescent="0.25">
      <c r="A692" s="58" t="s">
        <v>1138</v>
      </c>
      <c r="B692" s="47" t="s">
        <v>1133</v>
      </c>
      <c r="C692" s="93">
        <v>1983</v>
      </c>
      <c r="D692" s="93">
        <v>2007</v>
      </c>
      <c r="E692" s="335" t="s">
        <v>272</v>
      </c>
      <c r="F692" s="93">
        <v>2</v>
      </c>
      <c r="G692" s="93">
        <v>1</v>
      </c>
      <c r="H692" s="93">
        <v>303.2</v>
      </c>
      <c r="I692" s="93">
        <v>303.2</v>
      </c>
      <c r="J692" s="93">
        <v>303.2</v>
      </c>
      <c r="K692" s="93">
        <v>15</v>
      </c>
      <c r="L692" s="51">
        <f>'Приложение 2'!C693</f>
        <v>68194</v>
      </c>
      <c r="M692" s="51">
        <v>0</v>
      </c>
      <c r="N692" s="51">
        <v>1541.32</v>
      </c>
      <c r="O692" s="51">
        <v>0</v>
      </c>
      <c r="P692" s="51">
        <v>66652.679999999993</v>
      </c>
      <c r="Q692" s="51">
        <v>0</v>
      </c>
      <c r="R692" s="51">
        <f>L692/I692</f>
        <v>224.91424802110819</v>
      </c>
      <c r="S692" s="51">
        <v>260.19</v>
      </c>
      <c r="T692" s="336">
        <v>43465</v>
      </c>
    </row>
    <row r="693" spans="1:22" s="15" customFormat="1" x14ac:dyDescent="0.25">
      <c r="A693" s="52" t="s">
        <v>1181</v>
      </c>
      <c r="B693" s="41" t="s">
        <v>1182</v>
      </c>
      <c r="C693" s="97" t="s">
        <v>268</v>
      </c>
      <c r="D693" s="97" t="s">
        <v>268</v>
      </c>
      <c r="E693" s="97" t="s">
        <v>268</v>
      </c>
      <c r="F693" s="97" t="s">
        <v>268</v>
      </c>
      <c r="G693" s="97" t="s">
        <v>268</v>
      </c>
      <c r="H693" s="43">
        <f t="shared" ref="H693:Q693" si="130">H694+H696+H704+H705</f>
        <v>11818.42</v>
      </c>
      <c r="I693" s="43">
        <f t="shared" si="130"/>
        <v>8709.7000000000007</v>
      </c>
      <c r="J693" s="43">
        <f t="shared" si="130"/>
        <v>7150.3</v>
      </c>
      <c r="K693" s="98">
        <f t="shared" si="130"/>
        <v>392</v>
      </c>
      <c r="L693" s="43">
        <f t="shared" si="130"/>
        <v>1078188</v>
      </c>
      <c r="M693" s="43">
        <f t="shared" si="130"/>
        <v>0</v>
      </c>
      <c r="N693" s="43">
        <f t="shared" si="130"/>
        <v>1053016.45</v>
      </c>
      <c r="O693" s="43">
        <f t="shared" si="130"/>
        <v>0</v>
      </c>
      <c r="P693" s="43">
        <f t="shared" si="130"/>
        <v>25171.550000000003</v>
      </c>
      <c r="Q693" s="43">
        <f t="shared" si="130"/>
        <v>0</v>
      </c>
      <c r="R693" s="43" t="s">
        <v>268</v>
      </c>
      <c r="S693" s="43" t="s">
        <v>268</v>
      </c>
      <c r="T693" s="97" t="s">
        <v>268</v>
      </c>
      <c r="U693" s="10"/>
      <c r="V693" s="10"/>
    </row>
    <row r="694" spans="1:22" s="15" customFormat="1" x14ac:dyDescent="0.25">
      <c r="A694" s="52" t="s">
        <v>1186</v>
      </c>
      <c r="B694" s="41" t="s">
        <v>1185</v>
      </c>
      <c r="C694" s="97" t="s">
        <v>268</v>
      </c>
      <c r="D694" s="97" t="s">
        <v>268</v>
      </c>
      <c r="E694" s="97" t="s">
        <v>268</v>
      </c>
      <c r="F694" s="97" t="s">
        <v>268</v>
      </c>
      <c r="G694" s="97" t="s">
        <v>268</v>
      </c>
      <c r="H694" s="43">
        <f t="shared" ref="H694:Q694" si="131">SUM(H695:H695)</f>
        <v>805.52</v>
      </c>
      <c r="I694" s="43">
        <f t="shared" si="131"/>
        <v>516.6</v>
      </c>
      <c r="J694" s="43">
        <f t="shared" si="131"/>
        <v>516.6</v>
      </c>
      <c r="K694" s="98">
        <f t="shared" si="131"/>
        <v>25</v>
      </c>
      <c r="L694" s="43">
        <f t="shared" si="131"/>
        <v>101912</v>
      </c>
      <c r="M694" s="43">
        <f t="shared" si="131"/>
        <v>0</v>
      </c>
      <c r="N694" s="43">
        <f t="shared" si="131"/>
        <v>99763.36</v>
      </c>
      <c r="O694" s="43">
        <f t="shared" si="131"/>
        <v>0</v>
      </c>
      <c r="P694" s="43">
        <f t="shared" si="131"/>
        <v>2148.64</v>
      </c>
      <c r="Q694" s="43">
        <f t="shared" si="131"/>
        <v>0</v>
      </c>
      <c r="R694" s="43" t="s">
        <v>268</v>
      </c>
      <c r="S694" s="43" t="s">
        <v>268</v>
      </c>
      <c r="T694" s="97" t="s">
        <v>268</v>
      </c>
      <c r="U694" s="10"/>
      <c r="V694" s="149"/>
    </row>
    <row r="695" spans="1:22" x14ac:dyDescent="0.25">
      <c r="A695" s="58" t="s">
        <v>1184</v>
      </c>
      <c r="B695" s="47" t="s">
        <v>1183</v>
      </c>
      <c r="C695" s="93">
        <v>1972</v>
      </c>
      <c r="D695" s="93">
        <v>1972</v>
      </c>
      <c r="E695" s="335" t="s">
        <v>272</v>
      </c>
      <c r="F695" s="93">
        <v>2</v>
      </c>
      <c r="G695" s="93">
        <v>3</v>
      </c>
      <c r="H695" s="51">
        <v>805.52</v>
      </c>
      <c r="I695" s="51">
        <v>516.6</v>
      </c>
      <c r="J695" s="51">
        <v>516.6</v>
      </c>
      <c r="K695" s="94">
        <v>25</v>
      </c>
      <c r="L695" s="51">
        <f>'Приложение 2'!C696</f>
        <v>101912</v>
      </c>
      <c r="M695" s="51">
        <v>0</v>
      </c>
      <c r="N695" s="51">
        <v>99763.36</v>
      </c>
      <c r="O695" s="51">
        <v>0</v>
      </c>
      <c r="P695" s="51">
        <v>2148.64</v>
      </c>
      <c r="Q695" s="51">
        <v>0</v>
      </c>
      <c r="R695" s="51">
        <f>L695/I695</f>
        <v>197.2744870305846</v>
      </c>
      <c r="S695" s="51">
        <v>1896.4299999999998</v>
      </c>
      <c r="T695" s="336">
        <v>43465</v>
      </c>
    </row>
    <row r="696" spans="1:22" s="15" customFormat="1" x14ac:dyDescent="0.25">
      <c r="A696" s="52" t="s">
        <v>1212</v>
      </c>
      <c r="B696" s="41" t="s">
        <v>1220</v>
      </c>
      <c r="C696" s="97" t="s">
        <v>268</v>
      </c>
      <c r="D696" s="97" t="s">
        <v>268</v>
      </c>
      <c r="E696" s="97" t="s">
        <v>268</v>
      </c>
      <c r="F696" s="97" t="s">
        <v>268</v>
      </c>
      <c r="G696" s="97" t="s">
        <v>268</v>
      </c>
      <c r="H696" s="43">
        <f>SUM(H697:H703)</f>
        <v>6034</v>
      </c>
      <c r="I696" s="43">
        <f t="shared" ref="I696:Q696" si="132">SUM(I697:I703)</f>
        <v>3773.1</v>
      </c>
      <c r="J696" s="43">
        <f t="shared" si="132"/>
        <v>3773.1</v>
      </c>
      <c r="K696" s="98">
        <f t="shared" si="132"/>
        <v>204</v>
      </c>
      <c r="L696" s="43">
        <f t="shared" si="132"/>
        <v>417259</v>
      </c>
      <c r="M696" s="43">
        <f t="shared" si="132"/>
        <v>0</v>
      </c>
      <c r="N696" s="43">
        <f t="shared" si="132"/>
        <v>396165.84</v>
      </c>
      <c r="O696" s="43">
        <f t="shared" si="132"/>
        <v>0</v>
      </c>
      <c r="P696" s="43">
        <f t="shared" si="132"/>
        <v>21093.160000000003</v>
      </c>
      <c r="Q696" s="43">
        <f t="shared" si="132"/>
        <v>0</v>
      </c>
      <c r="R696" s="43" t="s">
        <v>268</v>
      </c>
      <c r="S696" s="43" t="s">
        <v>268</v>
      </c>
      <c r="T696" s="97" t="s">
        <v>268</v>
      </c>
      <c r="U696" s="10"/>
      <c r="V696" s="149"/>
    </row>
    <row r="697" spans="1:22" x14ac:dyDescent="0.25">
      <c r="A697" s="58" t="s">
        <v>1213</v>
      </c>
      <c r="B697" s="47" t="s">
        <v>1205</v>
      </c>
      <c r="C697" s="93">
        <v>1990</v>
      </c>
      <c r="D697" s="93">
        <v>1990</v>
      </c>
      <c r="E697" s="335" t="s">
        <v>272</v>
      </c>
      <c r="F697" s="93">
        <v>2</v>
      </c>
      <c r="G697" s="93">
        <v>3</v>
      </c>
      <c r="H697" s="51">
        <v>1144</v>
      </c>
      <c r="I697" s="51">
        <v>718.2</v>
      </c>
      <c r="J697" s="51">
        <v>718.2</v>
      </c>
      <c r="K697" s="94">
        <v>36</v>
      </c>
      <c r="L697" s="51">
        <f>'Приложение 2'!C698</f>
        <v>62677</v>
      </c>
      <c r="M697" s="51">
        <v>0</v>
      </c>
      <c r="N697" s="51">
        <v>59508.99</v>
      </c>
      <c r="O697" s="51">
        <v>0</v>
      </c>
      <c r="P697" s="51">
        <v>3168.01</v>
      </c>
      <c r="Q697" s="51">
        <v>0</v>
      </c>
      <c r="R697" s="51">
        <f t="shared" ref="R697:R703" si="133">L697/I697</f>
        <v>87.269562795878585</v>
      </c>
      <c r="S697" s="51">
        <v>1097.8900000000001</v>
      </c>
      <c r="T697" s="336">
        <v>43465</v>
      </c>
      <c r="V697" s="149"/>
    </row>
    <row r="698" spans="1:22" x14ac:dyDescent="0.25">
      <c r="A698" s="58" t="s">
        <v>1214</v>
      </c>
      <c r="B698" s="47" t="s">
        <v>1206</v>
      </c>
      <c r="C698" s="93">
        <v>1992</v>
      </c>
      <c r="D698" s="93">
        <v>1992</v>
      </c>
      <c r="E698" s="335" t="s">
        <v>272</v>
      </c>
      <c r="F698" s="93">
        <v>2</v>
      </c>
      <c r="G698" s="93">
        <v>3</v>
      </c>
      <c r="H698" s="51">
        <v>1144</v>
      </c>
      <c r="I698" s="51">
        <v>718.2</v>
      </c>
      <c r="J698" s="51">
        <v>718.2</v>
      </c>
      <c r="K698" s="94">
        <v>36</v>
      </c>
      <c r="L698" s="51">
        <f>'Приложение 2'!C699</f>
        <v>62677</v>
      </c>
      <c r="M698" s="51">
        <v>0</v>
      </c>
      <c r="N698" s="51">
        <v>59508.99</v>
      </c>
      <c r="O698" s="51">
        <v>0</v>
      </c>
      <c r="P698" s="51">
        <v>3168.01</v>
      </c>
      <c r="Q698" s="51">
        <v>0</v>
      </c>
      <c r="R698" s="51">
        <f t="shared" si="133"/>
        <v>87.269562795878585</v>
      </c>
      <c r="S698" s="51">
        <v>1097.8900000000001</v>
      </c>
      <c r="T698" s="336">
        <v>43465</v>
      </c>
      <c r="V698" s="149"/>
    </row>
    <row r="699" spans="1:22" x14ac:dyDescent="0.25">
      <c r="A699" s="58" t="s">
        <v>1215</v>
      </c>
      <c r="B699" s="47" t="s">
        <v>1207</v>
      </c>
      <c r="C699" s="93">
        <v>1988</v>
      </c>
      <c r="D699" s="93">
        <v>1988</v>
      </c>
      <c r="E699" s="335" t="s">
        <v>272</v>
      </c>
      <c r="F699" s="93">
        <v>2</v>
      </c>
      <c r="G699" s="93">
        <v>3</v>
      </c>
      <c r="H699" s="51">
        <v>1144</v>
      </c>
      <c r="I699" s="51">
        <v>718.2</v>
      </c>
      <c r="J699" s="51">
        <v>718.2</v>
      </c>
      <c r="K699" s="94">
        <v>36</v>
      </c>
      <c r="L699" s="51">
        <f>'Приложение 2'!C700</f>
        <v>62677</v>
      </c>
      <c r="M699" s="51">
        <v>0</v>
      </c>
      <c r="N699" s="51">
        <v>59508.99</v>
      </c>
      <c r="O699" s="51">
        <v>0</v>
      </c>
      <c r="P699" s="51">
        <v>3168.01</v>
      </c>
      <c r="Q699" s="51">
        <v>0</v>
      </c>
      <c r="R699" s="51">
        <f t="shared" si="133"/>
        <v>87.269562795878585</v>
      </c>
      <c r="S699" s="51">
        <v>1097.8900000000001</v>
      </c>
      <c r="T699" s="336">
        <v>43465</v>
      </c>
      <c r="V699" s="149"/>
    </row>
    <row r="700" spans="1:22" x14ac:dyDescent="0.25">
      <c r="A700" s="58" t="s">
        <v>1216</v>
      </c>
      <c r="B700" s="47" t="s">
        <v>1208</v>
      </c>
      <c r="C700" s="93">
        <v>1977</v>
      </c>
      <c r="D700" s="93">
        <v>1977</v>
      </c>
      <c r="E700" s="335" t="s">
        <v>272</v>
      </c>
      <c r="F700" s="93">
        <v>2</v>
      </c>
      <c r="G700" s="93">
        <v>3</v>
      </c>
      <c r="H700" s="51">
        <v>1144</v>
      </c>
      <c r="I700" s="51">
        <v>718.2</v>
      </c>
      <c r="J700" s="51">
        <v>718.2</v>
      </c>
      <c r="K700" s="94">
        <v>36</v>
      </c>
      <c r="L700" s="51">
        <f>'Приложение 2'!C701</f>
        <v>62677</v>
      </c>
      <c r="M700" s="51">
        <v>0</v>
      </c>
      <c r="N700" s="51">
        <v>59508.99</v>
      </c>
      <c r="O700" s="51">
        <v>0</v>
      </c>
      <c r="P700" s="51">
        <v>3168.01</v>
      </c>
      <c r="Q700" s="51">
        <v>0</v>
      </c>
      <c r="R700" s="51">
        <f t="shared" si="133"/>
        <v>87.269562795878585</v>
      </c>
      <c r="S700" s="51">
        <v>1097.8900000000001</v>
      </c>
      <c r="T700" s="336">
        <v>43465</v>
      </c>
      <c r="V700" s="149"/>
    </row>
    <row r="701" spans="1:22" x14ac:dyDescent="0.25">
      <c r="A701" s="58" t="s">
        <v>1217</v>
      </c>
      <c r="B701" s="47" t="s">
        <v>1209</v>
      </c>
      <c r="C701" s="93">
        <v>1991</v>
      </c>
      <c r="D701" s="93">
        <v>1991</v>
      </c>
      <c r="E701" s="335" t="s">
        <v>272</v>
      </c>
      <c r="F701" s="93">
        <v>2</v>
      </c>
      <c r="G701" s="93">
        <v>1</v>
      </c>
      <c r="H701" s="51">
        <v>486</v>
      </c>
      <c r="I701" s="51">
        <v>300.10000000000002</v>
      </c>
      <c r="J701" s="51">
        <v>300.10000000000002</v>
      </c>
      <c r="K701" s="94">
        <v>18</v>
      </c>
      <c r="L701" s="51">
        <f>'Приложение 2'!C702</f>
        <v>55517</v>
      </c>
      <c r="M701" s="51">
        <v>0</v>
      </c>
      <c r="N701" s="51">
        <v>52709.96</v>
      </c>
      <c r="O701" s="51">
        <v>0</v>
      </c>
      <c r="P701" s="51">
        <v>2807.04</v>
      </c>
      <c r="Q701" s="51">
        <v>0</v>
      </c>
      <c r="R701" s="51">
        <f t="shared" si="133"/>
        <v>184.99500166611128</v>
      </c>
      <c r="S701" s="51">
        <v>1097.8900000000001</v>
      </c>
      <c r="T701" s="336">
        <v>43465</v>
      </c>
      <c r="V701" s="149"/>
    </row>
    <row r="702" spans="1:22" x14ac:dyDescent="0.25">
      <c r="A702" s="58" t="s">
        <v>1218</v>
      </c>
      <c r="B702" s="47" t="s">
        <v>1210</v>
      </c>
      <c r="C702" s="93">
        <v>1986</v>
      </c>
      <c r="D702" s="93">
        <v>1986</v>
      </c>
      <c r="E702" s="335" t="s">
        <v>272</v>
      </c>
      <c r="F702" s="93">
        <v>2</v>
      </c>
      <c r="G702" s="93">
        <v>1</v>
      </c>
      <c r="H702" s="51">
        <v>486</v>
      </c>
      <c r="I702" s="51">
        <v>300.10000000000002</v>
      </c>
      <c r="J702" s="51">
        <v>300.10000000000002</v>
      </c>
      <c r="K702" s="94">
        <v>24</v>
      </c>
      <c r="L702" s="51">
        <f>'Приложение 2'!C703</f>
        <v>55517</v>
      </c>
      <c r="M702" s="51">
        <v>0</v>
      </c>
      <c r="N702" s="51">
        <v>52709.96</v>
      </c>
      <c r="O702" s="51">
        <v>0</v>
      </c>
      <c r="P702" s="51">
        <v>2807.04</v>
      </c>
      <c r="Q702" s="51">
        <v>0</v>
      </c>
      <c r="R702" s="51">
        <f t="shared" si="133"/>
        <v>184.99500166611128</v>
      </c>
      <c r="S702" s="51">
        <v>1097.8900000000001</v>
      </c>
      <c r="T702" s="336">
        <v>43465</v>
      </c>
      <c r="V702" s="149"/>
    </row>
    <row r="703" spans="1:22" x14ac:dyDescent="0.25">
      <c r="A703" s="58" t="s">
        <v>1219</v>
      </c>
      <c r="B703" s="47" t="s">
        <v>1211</v>
      </c>
      <c r="C703" s="93">
        <v>1987</v>
      </c>
      <c r="D703" s="93">
        <v>1987</v>
      </c>
      <c r="E703" s="335" t="s">
        <v>272</v>
      </c>
      <c r="F703" s="93">
        <v>2</v>
      </c>
      <c r="G703" s="93">
        <v>1</v>
      </c>
      <c r="H703" s="51">
        <v>486</v>
      </c>
      <c r="I703" s="51">
        <v>300.10000000000002</v>
      </c>
      <c r="J703" s="51">
        <v>300.10000000000002</v>
      </c>
      <c r="K703" s="94">
        <v>18</v>
      </c>
      <c r="L703" s="51">
        <f>'Приложение 2'!C704</f>
        <v>55517</v>
      </c>
      <c r="M703" s="51">
        <v>0</v>
      </c>
      <c r="N703" s="51">
        <v>52709.96</v>
      </c>
      <c r="O703" s="51">
        <v>0</v>
      </c>
      <c r="P703" s="51">
        <v>2807.04</v>
      </c>
      <c r="Q703" s="51">
        <v>0</v>
      </c>
      <c r="R703" s="51">
        <f t="shared" si="133"/>
        <v>184.99500166611128</v>
      </c>
      <c r="S703" s="51">
        <v>1097.8900000000001</v>
      </c>
      <c r="T703" s="336">
        <v>43465</v>
      </c>
      <c r="V703" s="149"/>
    </row>
    <row r="704" spans="1:22" s="15" customFormat="1" x14ac:dyDescent="0.25">
      <c r="A704" s="52" t="s">
        <v>1279</v>
      </c>
      <c r="B704" s="41" t="s">
        <v>1280</v>
      </c>
      <c r="C704" s="97" t="s">
        <v>268</v>
      </c>
      <c r="D704" s="97" t="s">
        <v>268</v>
      </c>
      <c r="E704" s="97" t="s">
        <v>268</v>
      </c>
      <c r="F704" s="97" t="s">
        <v>268</v>
      </c>
      <c r="G704" s="97" t="s">
        <v>268</v>
      </c>
      <c r="H704" s="43">
        <v>0</v>
      </c>
      <c r="I704" s="43">
        <v>0</v>
      </c>
      <c r="J704" s="43">
        <v>0</v>
      </c>
      <c r="K704" s="43">
        <v>0</v>
      </c>
      <c r="L704" s="43">
        <v>0</v>
      </c>
      <c r="M704" s="43">
        <v>0</v>
      </c>
      <c r="N704" s="43">
        <v>0</v>
      </c>
      <c r="O704" s="43">
        <v>0</v>
      </c>
      <c r="P704" s="43">
        <v>0</v>
      </c>
      <c r="Q704" s="43">
        <v>0</v>
      </c>
      <c r="R704" s="43" t="s">
        <v>268</v>
      </c>
      <c r="S704" s="43" t="s">
        <v>268</v>
      </c>
      <c r="T704" s="97" t="s">
        <v>268</v>
      </c>
      <c r="U704" s="10"/>
      <c r="V704" s="149"/>
    </row>
    <row r="705" spans="1:22" s="15" customFormat="1" x14ac:dyDescent="0.25">
      <c r="A705" s="52" t="s">
        <v>1287</v>
      </c>
      <c r="B705" s="41" t="s">
        <v>1286</v>
      </c>
      <c r="C705" s="97" t="s">
        <v>268</v>
      </c>
      <c r="D705" s="97" t="s">
        <v>268</v>
      </c>
      <c r="E705" s="97" t="s">
        <v>268</v>
      </c>
      <c r="F705" s="97" t="s">
        <v>268</v>
      </c>
      <c r="G705" s="97" t="s">
        <v>268</v>
      </c>
      <c r="H705" s="43">
        <f>SUM(H706:H711)</f>
        <v>4978.8999999999996</v>
      </c>
      <c r="I705" s="43">
        <f t="shared" ref="I705:Q705" si="134">SUM(I706:I711)</f>
        <v>4420</v>
      </c>
      <c r="J705" s="43">
        <f t="shared" si="134"/>
        <v>2860.6000000000004</v>
      </c>
      <c r="K705" s="98">
        <f t="shared" si="134"/>
        <v>163</v>
      </c>
      <c r="L705" s="43">
        <f t="shared" si="134"/>
        <v>559017</v>
      </c>
      <c r="M705" s="43">
        <f t="shared" si="134"/>
        <v>0</v>
      </c>
      <c r="N705" s="43">
        <f t="shared" si="134"/>
        <v>557087.25</v>
      </c>
      <c r="O705" s="43">
        <f t="shared" si="134"/>
        <v>0</v>
      </c>
      <c r="P705" s="43">
        <f t="shared" si="134"/>
        <v>1929.75</v>
      </c>
      <c r="Q705" s="43">
        <f t="shared" si="134"/>
        <v>0</v>
      </c>
      <c r="R705" s="43" t="s">
        <v>268</v>
      </c>
      <c r="S705" s="43" t="s">
        <v>268</v>
      </c>
      <c r="T705" s="97" t="s">
        <v>268</v>
      </c>
      <c r="U705" s="10"/>
      <c r="V705" s="149"/>
    </row>
    <row r="706" spans="1:22" ht="15" customHeight="1" x14ac:dyDescent="0.25">
      <c r="A706" s="58" t="s">
        <v>27</v>
      </c>
      <c r="B706" s="47" t="s">
        <v>1288</v>
      </c>
      <c r="C706" s="93">
        <v>1982</v>
      </c>
      <c r="D706" s="93">
        <v>2010</v>
      </c>
      <c r="E706" s="335" t="s">
        <v>272</v>
      </c>
      <c r="F706" s="93">
        <v>2</v>
      </c>
      <c r="G706" s="93">
        <v>3</v>
      </c>
      <c r="H706" s="51">
        <v>851.15</v>
      </c>
      <c r="I706" s="51">
        <v>758</v>
      </c>
      <c r="J706" s="51">
        <v>546.5</v>
      </c>
      <c r="K706" s="94">
        <v>31</v>
      </c>
      <c r="L706" s="51">
        <f>'Приложение 2'!C707</f>
        <v>101157</v>
      </c>
      <c r="M706" s="51">
        <v>0</v>
      </c>
      <c r="N706" s="51">
        <v>101157</v>
      </c>
      <c r="O706" s="51">
        <v>0</v>
      </c>
      <c r="P706" s="51">
        <v>0</v>
      </c>
      <c r="Q706" s="51">
        <v>0</v>
      </c>
      <c r="R706" s="51">
        <f t="shared" ref="R706:R711" si="135">L706/I706</f>
        <v>133.45250659630608</v>
      </c>
      <c r="S706" s="51">
        <v>1896.43</v>
      </c>
      <c r="T706" s="336">
        <v>43465</v>
      </c>
      <c r="V706" s="149"/>
    </row>
    <row r="707" spans="1:22" x14ac:dyDescent="0.25">
      <c r="A707" s="58" t="s">
        <v>28</v>
      </c>
      <c r="B707" s="47" t="s">
        <v>1289</v>
      </c>
      <c r="C707" s="93">
        <v>1979</v>
      </c>
      <c r="D707" s="93">
        <v>2010</v>
      </c>
      <c r="E707" s="335" t="s">
        <v>272</v>
      </c>
      <c r="F707" s="93">
        <v>2</v>
      </c>
      <c r="G707" s="93">
        <v>3</v>
      </c>
      <c r="H707" s="51">
        <v>823.15</v>
      </c>
      <c r="I707" s="51">
        <v>730</v>
      </c>
      <c r="J707" s="51">
        <v>550.79999999999995</v>
      </c>
      <c r="K707" s="94">
        <v>32</v>
      </c>
      <c r="L707" s="51">
        <f>'Приложение 2'!C708</f>
        <v>75403</v>
      </c>
      <c r="M707" s="51">
        <v>0</v>
      </c>
      <c r="N707" s="51">
        <v>73473.25</v>
      </c>
      <c r="O707" s="51">
        <v>0</v>
      </c>
      <c r="P707" s="51">
        <v>1929.75</v>
      </c>
      <c r="Q707" s="51">
        <v>0</v>
      </c>
      <c r="R707" s="51">
        <f t="shared" si="135"/>
        <v>103.29178082191781</v>
      </c>
      <c r="S707" s="51">
        <v>576.34</v>
      </c>
      <c r="T707" s="336">
        <v>43465</v>
      </c>
      <c r="V707" s="149"/>
    </row>
    <row r="708" spans="1:22" x14ac:dyDescent="0.25">
      <c r="A708" s="58" t="s">
        <v>29</v>
      </c>
      <c r="B708" s="47" t="s">
        <v>1290</v>
      </c>
      <c r="C708" s="93">
        <v>1983</v>
      </c>
      <c r="D708" s="93">
        <v>2010</v>
      </c>
      <c r="E708" s="335" t="s">
        <v>272</v>
      </c>
      <c r="F708" s="93">
        <v>2</v>
      </c>
      <c r="G708" s="93">
        <v>3</v>
      </c>
      <c r="H708" s="51">
        <v>852.15</v>
      </c>
      <c r="I708" s="51">
        <v>759</v>
      </c>
      <c r="J708" s="51">
        <v>300.3</v>
      </c>
      <c r="K708" s="94">
        <v>28</v>
      </c>
      <c r="L708" s="51">
        <f>'Приложение 2'!C709</f>
        <v>102789</v>
      </c>
      <c r="M708" s="51">
        <v>0</v>
      </c>
      <c r="N708" s="51">
        <v>102789</v>
      </c>
      <c r="O708" s="51">
        <v>0</v>
      </c>
      <c r="P708" s="51">
        <v>0</v>
      </c>
      <c r="Q708" s="51">
        <v>0</v>
      </c>
      <c r="R708" s="51">
        <f t="shared" si="135"/>
        <v>135.42687747035572</v>
      </c>
      <c r="S708" s="51">
        <v>1896.43</v>
      </c>
      <c r="T708" s="336">
        <v>43465</v>
      </c>
      <c r="V708" s="149"/>
    </row>
    <row r="709" spans="1:22" x14ac:dyDescent="0.25">
      <c r="A709" s="58" t="s">
        <v>30</v>
      </c>
      <c r="B709" s="47" t="s">
        <v>1291</v>
      </c>
      <c r="C709" s="93">
        <v>1980</v>
      </c>
      <c r="D709" s="93">
        <v>2010</v>
      </c>
      <c r="E709" s="335" t="s">
        <v>272</v>
      </c>
      <c r="F709" s="93">
        <v>2</v>
      </c>
      <c r="G709" s="93">
        <v>3</v>
      </c>
      <c r="H709" s="51">
        <v>852.15</v>
      </c>
      <c r="I709" s="51">
        <v>759</v>
      </c>
      <c r="J709" s="51">
        <v>397.9</v>
      </c>
      <c r="K709" s="94">
        <v>29</v>
      </c>
      <c r="L709" s="51">
        <f>'Приложение 2'!C710</f>
        <v>102789</v>
      </c>
      <c r="M709" s="51">
        <v>0</v>
      </c>
      <c r="N709" s="51">
        <v>102789</v>
      </c>
      <c r="O709" s="51">
        <v>0</v>
      </c>
      <c r="P709" s="51">
        <v>0</v>
      </c>
      <c r="Q709" s="51">
        <v>0</v>
      </c>
      <c r="R709" s="51">
        <f t="shared" si="135"/>
        <v>135.42687747035572</v>
      </c>
      <c r="S709" s="51">
        <v>1896.43</v>
      </c>
      <c r="T709" s="336">
        <v>43465</v>
      </c>
      <c r="V709" s="149"/>
    </row>
    <row r="710" spans="1:22" x14ac:dyDescent="0.25">
      <c r="A710" s="58" t="s">
        <v>75</v>
      </c>
      <c r="B710" s="47" t="s">
        <v>1292</v>
      </c>
      <c r="C710" s="93">
        <v>1987</v>
      </c>
      <c r="D710" s="93">
        <v>2010</v>
      </c>
      <c r="E710" s="335" t="s">
        <v>272</v>
      </c>
      <c r="F710" s="93">
        <v>2</v>
      </c>
      <c r="G710" s="93">
        <v>3</v>
      </c>
      <c r="H710" s="51">
        <v>803.15</v>
      </c>
      <c r="I710" s="51">
        <v>710</v>
      </c>
      <c r="J710" s="51">
        <v>481.8</v>
      </c>
      <c r="K710" s="94">
        <v>27</v>
      </c>
      <c r="L710" s="51">
        <f>'Приложение 2'!C711</f>
        <v>75125</v>
      </c>
      <c r="M710" s="51">
        <v>0</v>
      </c>
      <c r="N710" s="51">
        <v>75125</v>
      </c>
      <c r="O710" s="51">
        <v>0</v>
      </c>
      <c r="P710" s="51">
        <v>0</v>
      </c>
      <c r="Q710" s="51">
        <v>0</v>
      </c>
      <c r="R710" s="51">
        <f t="shared" si="135"/>
        <v>105.80985915492958</v>
      </c>
      <c r="S710" s="51">
        <v>642.08540916000004</v>
      </c>
      <c r="T710" s="336">
        <v>43465</v>
      </c>
      <c r="V710" s="149"/>
    </row>
    <row r="711" spans="1:22" x14ac:dyDescent="0.25">
      <c r="A711" s="58" t="s">
        <v>76</v>
      </c>
      <c r="B711" s="47" t="s">
        <v>1293</v>
      </c>
      <c r="C711" s="93">
        <v>1987</v>
      </c>
      <c r="D711" s="93">
        <v>2010</v>
      </c>
      <c r="E711" s="335" t="s">
        <v>272</v>
      </c>
      <c r="F711" s="93">
        <v>2</v>
      </c>
      <c r="G711" s="93">
        <v>3</v>
      </c>
      <c r="H711" s="51">
        <v>797.15</v>
      </c>
      <c r="I711" s="51">
        <v>704</v>
      </c>
      <c r="J711" s="51">
        <v>583.29999999999995</v>
      </c>
      <c r="K711" s="94">
        <v>16</v>
      </c>
      <c r="L711" s="51">
        <f>'Приложение 2'!C712</f>
        <v>101754</v>
      </c>
      <c r="M711" s="51">
        <v>0</v>
      </c>
      <c r="N711" s="51">
        <v>101754</v>
      </c>
      <c r="O711" s="51">
        <v>0</v>
      </c>
      <c r="P711" s="51">
        <v>0</v>
      </c>
      <c r="Q711" s="51">
        <v>0</v>
      </c>
      <c r="R711" s="51">
        <f t="shared" si="135"/>
        <v>144.53693181818181</v>
      </c>
      <c r="S711" s="51">
        <v>1896.43</v>
      </c>
      <c r="T711" s="336">
        <v>43465</v>
      </c>
      <c r="V711" s="149"/>
    </row>
    <row r="712" spans="1:22" x14ac:dyDescent="0.25">
      <c r="A712" s="486">
        <v>2019</v>
      </c>
      <c r="B712" s="487"/>
      <c r="C712" s="487"/>
      <c r="D712" s="487"/>
      <c r="E712" s="487"/>
      <c r="F712" s="487"/>
      <c r="G712" s="487"/>
      <c r="H712" s="487"/>
      <c r="I712" s="487"/>
      <c r="J712" s="487"/>
      <c r="K712" s="487"/>
      <c r="L712" s="487"/>
      <c r="M712" s="487"/>
      <c r="N712" s="487"/>
      <c r="O712" s="487"/>
      <c r="P712" s="487"/>
      <c r="Q712" s="487"/>
      <c r="R712" s="487"/>
      <c r="S712" s="487"/>
      <c r="T712" s="488"/>
    </row>
    <row r="713" spans="1:22" x14ac:dyDescent="0.25">
      <c r="A713" s="482" t="s">
        <v>295</v>
      </c>
      <c r="B713" s="483"/>
      <c r="C713" s="97" t="s">
        <v>268</v>
      </c>
      <c r="D713" s="97" t="s">
        <v>268</v>
      </c>
      <c r="E713" s="97" t="s">
        <v>268</v>
      </c>
      <c r="F713" s="97" t="s">
        <v>268</v>
      </c>
      <c r="G713" s="97" t="s">
        <v>268</v>
      </c>
      <c r="H713" s="43">
        <f t="shared" ref="H713:Q713" si="136">H714+H720+H724+H812+H819+H841+H919+H934+H947+H955+H971+H999+H1029+H1037</f>
        <v>650167.8600000001</v>
      </c>
      <c r="I713" s="43">
        <f t="shared" si="136"/>
        <v>569999.51000000013</v>
      </c>
      <c r="J713" s="43">
        <f t="shared" si="136"/>
        <v>561784.49000000011</v>
      </c>
      <c r="K713" s="98">
        <f t="shared" si="136"/>
        <v>25734</v>
      </c>
      <c r="L713" s="43">
        <f t="shared" si="136"/>
        <v>952597724.5</v>
      </c>
      <c r="M713" s="43">
        <f t="shared" si="136"/>
        <v>0</v>
      </c>
      <c r="N713" s="43">
        <f t="shared" si="136"/>
        <v>499424604.48999995</v>
      </c>
      <c r="O713" s="43">
        <f t="shared" si="136"/>
        <v>0</v>
      </c>
      <c r="P713" s="43">
        <f t="shared" si="136"/>
        <v>448128951.23999995</v>
      </c>
      <c r="Q713" s="43">
        <f t="shared" si="136"/>
        <v>5044168.7699999996</v>
      </c>
      <c r="R713" s="43" t="s">
        <v>268</v>
      </c>
      <c r="S713" s="43" t="s">
        <v>268</v>
      </c>
      <c r="T713" s="97" t="s">
        <v>268</v>
      </c>
    </row>
    <row r="714" spans="1:22" x14ac:dyDescent="0.25">
      <c r="A714" s="99">
        <v>1</v>
      </c>
      <c r="B714" s="41" t="s">
        <v>294</v>
      </c>
      <c r="C714" s="97" t="s">
        <v>268</v>
      </c>
      <c r="D714" s="97" t="s">
        <v>268</v>
      </c>
      <c r="E714" s="97" t="s">
        <v>268</v>
      </c>
      <c r="F714" s="97" t="s">
        <v>268</v>
      </c>
      <c r="G714" s="97" t="s">
        <v>268</v>
      </c>
      <c r="H714" s="43">
        <f>H715</f>
        <v>2162.1</v>
      </c>
      <c r="I714" s="43">
        <f t="shared" ref="I714:Q714" si="137">I715</f>
        <v>1996.6</v>
      </c>
      <c r="J714" s="43">
        <f t="shared" si="137"/>
        <v>708</v>
      </c>
      <c r="K714" s="98">
        <f t="shared" si="137"/>
        <v>81</v>
      </c>
      <c r="L714" s="43">
        <f>L715</f>
        <v>398825</v>
      </c>
      <c r="M714" s="43">
        <f t="shared" si="137"/>
        <v>0</v>
      </c>
      <c r="N714" s="43">
        <f t="shared" si="137"/>
        <v>261234.68</v>
      </c>
      <c r="O714" s="43">
        <f t="shared" si="137"/>
        <v>0</v>
      </c>
      <c r="P714" s="43">
        <f t="shared" si="137"/>
        <v>137590.32</v>
      </c>
      <c r="Q714" s="43">
        <f t="shared" si="137"/>
        <v>0</v>
      </c>
      <c r="R714" s="43" t="str">
        <f>R715</f>
        <v>Х</v>
      </c>
      <c r="S714" s="43" t="s">
        <v>268</v>
      </c>
      <c r="T714" s="43" t="s">
        <v>268</v>
      </c>
    </row>
    <row r="715" spans="1:22" x14ac:dyDescent="0.25">
      <c r="A715" s="99" t="s">
        <v>232</v>
      </c>
      <c r="B715" s="41" t="s">
        <v>270</v>
      </c>
      <c r="C715" s="97" t="s">
        <v>268</v>
      </c>
      <c r="D715" s="97" t="s">
        <v>268</v>
      </c>
      <c r="E715" s="97" t="s">
        <v>268</v>
      </c>
      <c r="F715" s="97" t="s">
        <v>268</v>
      </c>
      <c r="G715" s="97" t="s">
        <v>268</v>
      </c>
      <c r="H715" s="43">
        <f t="shared" ref="H715:Q715" si="138">SUM(H716:H719)</f>
        <v>2162.1</v>
      </c>
      <c r="I715" s="43">
        <f t="shared" si="138"/>
        <v>1996.6</v>
      </c>
      <c r="J715" s="43">
        <f t="shared" si="138"/>
        <v>708</v>
      </c>
      <c r="K715" s="98">
        <f t="shared" si="138"/>
        <v>81</v>
      </c>
      <c r="L715" s="43">
        <f t="shared" si="138"/>
        <v>398825</v>
      </c>
      <c r="M715" s="43">
        <f t="shared" si="138"/>
        <v>0</v>
      </c>
      <c r="N715" s="43">
        <f t="shared" si="138"/>
        <v>261234.68</v>
      </c>
      <c r="O715" s="43">
        <f t="shared" si="138"/>
        <v>0</v>
      </c>
      <c r="P715" s="43">
        <f t="shared" si="138"/>
        <v>137590.32</v>
      </c>
      <c r="Q715" s="43">
        <f t="shared" si="138"/>
        <v>0</v>
      </c>
      <c r="R715" s="43" t="s">
        <v>268</v>
      </c>
      <c r="S715" s="43" t="s">
        <v>268</v>
      </c>
      <c r="T715" s="97" t="s">
        <v>268</v>
      </c>
    </row>
    <row r="716" spans="1:22" x14ac:dyDescent="0.25">
      <c r="A716" s="58" t="s">
        <v>233</v>
      </c>
      <c r="B716" s="25" t="s">
        <v>279</v>
      </c>
      <c r="C716" s="354">
        <v>1974</v>
      </c>
      <c r="D716" s="354">
        <v>1974</v>
      </c>
      <c r="E716" s="355" t="s">
        <v>272</v>
      </c>
      <c r="F716" s="354">
        <v>2</v>
      </c>
      <c r="G716" s="354">
        <v>2</v>
      </c>
      <c r="H716" s="24">
        <v>533.9</v>
      </c>
      <c r="I716" s="24">
        <v>492.5</v>
      </c>
      <c r="J716" s="24">
        <v>184.4</v>
      </c>
      <c r="K716" s="342">
        <v>23</v>
      </c>
      <c r="L716" s="51">
        <f>'Приложение 2'!C717</f>
        <v>96431</v>
      </c>
      <c r="M716" s="24">
        <v>0</v>
      </c>
      <c r="N716" s="24">
        <v>63163.35</v>
      </c>
      <c r="O716" s="24">
        <v>0</v>
      </c>
      <c r="P716" s="24">
        <v>33267.65</v>
      </c>
      <c r="Q716" s="24">
        <v>0</v>
      </c>
      <c r="R716" s="51">
        <f>L716/I716</f>
        <v>195.7989847715736</v>
      </c>
      <c r="S716" s="24">
        <v>3268.38</v>
      </c>
      <c r="T716" s="115" t="s">
        <v>282</v>
      </c>
    </row>
    <row r="717" spans="1:22" x14ac:dyDescent="0.25">
      <c r="A717" s="58" t="s">
        <v>271</v>
      </c>
      <c r="B717" s="25" t="s">
        <v>273</v>
      </c>
      <c r="C717" s="354">
        <v>1973</v>
      </c>
      <c r="D717" s="354">
        <v>1973</v>
      </c>
      <c r="E717" s="355" t="s">
        <v>272</v>
      </c>
      <c r="F717" s="354">
        <v>2</v>
      </c>
      <c r="G717" s="354">
        <v>2</v>
      </c>
      <c r="H717" s="24">
        <v>547.1</v>
      </c>
      <c r="I717" s="24">
        <v>505.5</v>
      </c>
      <c r="J717" s="24">
        <v>84.4</v>
      </c>
      <c r="K717" s="359">
        <v>18</v>
      </c>
      <c r="L717" s="51">
        <f>'Приложение 2'!C718</f>
        <v>150681</v>
      </c>
      <c r="M717" s="24">
        <v>0</v>
      </c>
      <c r="N717" s="24">
        <v>98697.68</v>
      </c>
      <c r="O717" s="24">
        <v>0</v>
      </c>
      <c r="P717" s="24">
        <v>51983.32</v>
      </c>
      <c r="Q717" s="24">
        <v>0</v>
      </c>
      <c r="R717" s="51">
        <f>L717/I717</f>
        <v>298.08308605341244</v>
      </c>
      <c r="S717" s="24">
        <v>4463.88</v>
      </c>
      <c r="T717" s="115" t="s">
        <v>282</v>
      </c>
    </row>
    <row r="718" spans="1:22" x14ac:dyDescent="0.25">
      <c r="A718" s="58" t="s">
        <v>275</v>
      </c>
      <c r="B718" s="25" t="s">
        <v>276</v>
      </c>
      <c r="C718" s="354">
        <v>1972</v>
      </c>
      <c r="D718" s="354">
        <v>1972</v>
      </c>
      <c r="E718" s="355" t="s">
        <v>272</v>
      </c>
      <c r="F718" s="354">
        <v>2</v>
      </c>
      <c r="G718" s="354">
        <v>2</v>
      </c>
      <c r="H718" s="24">
        <v>542.79999999999995</v>
      </c>
      <c r="I718" s="24">
        <v>501.3</v>
      </c>
      <c r="J718" s="24">
        <v>178.3</v>
      </c>
      <c r="K718" s="359">
        <v>19</v>
      </c>
      <c r="L718" s="51">
        <f>'Приложение 2'!C719</f>
        <v>55199</v>
      </c>
      <c r="M718" s="24">
        <v>0</v>
      </c>
      <c r="N718" s="24">
        <v>36155.94</v>
      </c>
      <c r="O718" s="24">
        <v>0</v>
      </c>
      <c r="P718" s="24">
        <v>19043.060000000001</v>
      </c>
      <c r="Q718" s="24">
        <v>0</v>
      </c>
      <c r="R718" s="51">
        <f>L718/I718</f>
        <v>110.11170955515659</v>
      </c>
      <c r="S718" s="24">
        <v>4704.9400000000005</v>
      </c>
      <c r="T718" s="115" t="s">
        <v>282</v>
      </c>
    </row>
    <row r="719" spans="1:22" x14ac:dyDescent="0.25">
      <c r="A719" s="58" t="s">
        <v>625</v>
      </c>
      <c r="B719" s="106" t="s">
        <v>280</v>
      </c>
      <c r="C719" s="341">
        <v>1975</v>
      </c>
      <c r="D719" s="341">
        <v>1975</v>
      </c>
      <c r="E719" s="341" t="s">
        <v>272</v>
      </c>
      <c r="F719" s="341">
        <v>2</v>
      </c>
      <c r="G719" s="341">
        <v>2</v>
      </c>
      <c r="H719" s="341">
        <v>538.29999999999995</v>
      </c>
      <c r="I719" s="341">
        <v>497.3</v>
      </c>
      <c r="J719" s="341">
        <v>260.89999999999998</v>
      </c>
      <c r="K719" s="342">
        <v>21</v>
      </c>
      <c r="L719" s="51">
        <f>'Приложение 2'!C720</f>
        <v>96514</v>
      </c>
      <c r="M719" s="24">
        <v>0</v>
      </c>
      <c r="N719" s="24">
        <v>63217.71</v>
      </c>
      <c r="O719" s="24">
        <v>0</v>
      </c>
      <c r="P719" s="24">
        <v>33296.29</v>
      </c>
      <c r="Q719" s="24">
        <v>0</v>
      </c>
      <c r="R719" s="51">
        <f>L719/I719</f>
        <v>194.0760104564649</v>
      </c>
      <c r="S719" s="209">
        <v>2140.3900000000003</v>
      </c>
      <c r="T719" s="115" t="s">
        <v>282</v>
      </c>
    </row>
    <row r="720" spans="1:22" x14ac:dyDescent="0.25">
      <c r="A720" s="99" t="s">
        <v>301</v>
      </c>
      <c r="B720" s="41" t="s">
        <v>302</v>
      </c>
      <c r="C720" s="97" t="s">
        <v>268</v>
      </c>
      <c r="D720" s="97" t="s">
        <v>268</v>
      </c>
      <c r="E720" s="97" t="s">
        <v>268</v>
      </c>
      <c r="F720" s="97" t="s">
        <v>268</v>
      </c>
      <c r="G720" s="97" t="s">
        <v>268</v>
      </c>
      <c r="H720" s="43">
        <f>H721+H722</f>
        <v>560.29999999999995</v>
      </c>
      <c r="I720" s="43">
        <f t="shared" ref="I720:Q720" si="139">I721+I722</f>
        <v>493.3</v>
      </c>
      <c r="J720" s="43">
        <f t="shared" si="139"/>
        <v>493.9</v>
      </c>
      <c r="K720" s="98">
        <f t="shared" si="139"/>
        <v>15</v>
      </c>
      <c r="L720" s="43">
        <f>L721+L722</f>
        <v>1189306.2</v>
      </c>
      <c r="M720" s="43">
        <f t="shared" si="139"/>
        <v>0</v>
      </c>
      <c r="N720" s="43">
        <f t="shared" si="139"/>
        <v>1189306.2</v>
      </c>
      <c r="O720" s="43">
        <f t="shared" si="139"/>
        <v>0</v>
      </c>
      <c r="P720" s="43">
        <f t="shared" si="139"/>
        <v>0</v>
      </c>
      <c r="Q720" s="43">
        <f t="shared" si="139"/>
        <v>0</v>
      </c>
      <c r="R720" s="43" t="str">
        <f>R722</f>
        <v>Х</v>
      </c>
      <c r="S720" s="43" t="s">
        <v>268</v>
      </c>
      <c r="T720" s="43" t="s">
        <v>268</v>
      </c>
    </row>
    <row r="721" spans="1:22" s="15" customFormat="1" x14ac:dyDescent="0.25">
      <c r="A721" s="52" t="s">
        <v>296</v>
      </c>
      <c r="B721" s="41" t="s">
        <v>303</v>
      </c>
      <c r="C721" s="97" t="s">
        <v>268</v>
      </c>
      <c r="D721" s="97" t="s">
        <v>268</v>
      </c>
      <c r="E721" s="97" t="s">
        <v>268</v>
      </c>
      <c r="F721" s="97" t="s">
        <v>268</v>
      </c>
      <c r="G721" s="97" t="s">
        <v>268</v>
      </c>
      <c r="H721" s="43">
        <v>0</v>
      </c>
      <c r="I721" s="43">
        <v>0</v>
      </c>
      <c r="J721" s="43">
        <v>0</v>
      </c>
      <c r="K721" s="98">
        <v>0</v>
      </c>
      <c r="L721" s="43">
        <v>0</v>
      </c>
      <c r="M721" s="43">
        <v>0</v>
      </c>
      <c r="N721" s="43">
        <v>0</v>
      </c>
      <c r="O721" s="43">
        <v>0</v>
      </c>
      <c r="P721" s="43">
        <v>0</v>
      </c>
      <c r="Q721" s="43">
        <v>0</v>
      </c>
      <c r="R721" s="43" t="s">
        <v>268</v>
      </c>
      <c r="S721" s="43" t="s">
        <v>268</v>
      </c>
      <c r="T721" s="97" t="s">
        <v>268</v>
      </c>
      <c r="U721" s="10"/>
      <c r="V721" s="10"/>
    </row>
    <row r="722" spans="1:22" x14ac:dyDescent="0.25">
      <c r="A722" s="52" t="s">
        <v>306</v>
      </c>
      <c r="B722" s="41" t="s">
        <v>310</v>
      </c>
      <c r="C722" s="97" t="s">
        <v>268</v>
      </c>
      <c r="D722" s="97" t="s">
        <v>268</v>
      </c>
      <c r="E722" s="97" t="s">
        <v>268</v>
      </c>
      <c r="F722" s="97" t="s">
        <v>268</v>
      </c>
      <c r="G722" s="97" t="s">
        <v>268</v>
      </c>
      <c r="H722" s="43">
        <f t="shared" ref="H722:Q722" si="140">SUM(H723:H723)</f>
        <v>560.29999999999995</v>
      </c>
      <c r="I722" s="43">
        <f t="shared" si="140"/>
        <v>493.3</v>
      </c>
      <c r="J722" s="43">
        <f t="shared" si="140"/>
        <v>493.9</v>
      </c>
      <c r="K722" s="98">
        <f t="shared" si="140"/>
        <v>15</v>
      </c>
      <c r="L722" s="43">
        <f t="shared" si="140"/>
        <v>1189306.2</v>
      </c>
      <c r="M722" s="43">
        <f t="shared" si="140"/>
        <v>0</v>
      </c>
      <c r="N722" s="43">
        <f t="shared" si="140"/>
        <v>1189306.2</v>
      </c>
      <c r="O722" s="43">
        <f t="shared" si="140"/>
        <v>0</v>
      </c>
      <c r="P722" s="43">
        <f t="shared" si="140"/>
        <v>0</v>
      </c>
      <c r="Q722" s="43">
        <f t="shared" si="140"/>
        <v>0</v>
      </c>
      <c r="R722" s="43" t="s">
        <v>268</v>
      </c>
      <c r="S722" s="43" t="s">
        <v>268</v>
      </c>
      <c r="T722" s="97" t="s">
        <v>268</v>
      </c>
    </row>
    <row r="723" spans="1:22" x14ac:dyDescent="0.25">
      <c r="A723" s="58" t="s">
        <v>307</v>
      </c>
      <c r="B723" s="47" t="s">
        <v>311</v>
      </c>
      <c r="C723" s="93">
        <v>1972</v>
      </c>
      <c r="D723" s="93">
        <v>2007</v>
      </c>
      <c r="E723" s="335" t="s">
        <v>272</v>
      </c>
      <c r="F723" s="93">
        <v>2</v>
      </c>
      <c r="G723" s="93">
        <v>2</v>
      </c>
      <c r="H723" s="51">
        <v>560.29999999999995</v>
      </c>
      <c r="I723" s="51">
        <v>493.3</v>
      </c>
      <c r="J723" s="51">
        <v>493.9</v>
      </c>
      <c r="K723" s="94">
        <v>15</v>
      </c>
      <c r="L723" s="51">
        <f>'Приложение 2'!C724</f>
        <v>1189306.2</v>
      </c>
      <c r="M723" s="51">
        <v>0</v>
      </c>
      <c r="N723" s="51">
        <v>1189306.2</v>
      </c>
      <c r="O723" s="51">
        <v>0</v>
      </c>
      <c r="P723" s="51">
        <v>0</v>
      </c>
      <c r="Q723" s="51">
        <v>0</v>
      </c>
      <c r="R723" s="51">
        <f>L723/I723</f>
        <v>2410.9187107236976</v>
      </c>
      <c r="S723" s="51">
        <v>10602.58</v>
      </c>
      <c r="T723" s="336">
        <v>43830</v>
      </c>
    </row>
    <row r="724" spans="1:22" x14ac:dyDescent="0.25">
      <c r="A724" s="99" t="s">
        <v>299</v>
      </c>
      <c r="B724" s="41" t="s">
        <v>309</v>
      </c>
      <c r="C724" s="97" t="s">
        <v>268</v>
      </c>
      <c r="D724" s="97" t="s">
        <v>268</v>
      </c>
      <c r="E724" s="97" t="s">
        <v>268</v>
      </c>
      <c r="F724" s="97" t="s">
        <v>268</v>
      </c>
      <c r="G724" s="97" t="s">
        <v>268</v>
      </c>
      <c r="H724" s="43">
        <f t="shared" ref="H724:Q724" si="141">H725+H729+H758+H771+H774+H778+H790+H797+H801+H803</f>
        <v>190401.44999999998</v>
      </c>
      <c r="I724" s="43">
        <f t="shared" si="141"/>
        <v>168294.86000000004</v>
      </c>
      <c r="J724" s="43">
        <f t="shared" si="141"/>
        <v>165229.26000000004</v>
      </c>
      <c r="K724" s="98">
        <f t="shared" si="141"/>
        <v>7869</v>
      </c>
      <c r="L724" s="43">
        <f t="shared" si="141"/>
        <v>129752462.09</v>
      </c>
      <c r="M724" s="43">
        <f t="shared" si="141"/>
        <v>0</v>
      </c>
      <c r="N724" s="43">
        <f t="shared" si="141"/>
        <v>71633297.129999995</v>
      </c>
      <c r="O724" s="43">
        <f t="shared" si="141"/>
        <v>0</v>
      </c>
      <c r="P724" s="43">
        <f t="shared" si="141"/>
        <v>58119164.960000001</v>
      </c>
      <c r="Q724" s="43">
        <f t="shared" si="141"/>
        <v>0</v>
      </c>
      <c r="R724" s="43" t="s">
        <v>268</v>
      </c>
      <c r="S724" s="43" t="s">
        <v>268</v>
      </c>
      <c r="T724" s="97" t="s">
        <v>268</v>
      </c>
    </row>
    <row r="725" spans="1:22" x14ac:dyDescent="0.25">
      <c r="A725" s="99" t="s">
        <v>300</v>
      </c>
      <c r="B725" s="101" t="s">
        <v>312</v>
      </c>
      <c r="C725" s="205" t="s">
        <v>268</v>
      </c>
      <c r="D725" s="205" t="s">
        <v>268</v>
      </c>
      <c r="E725" s="205" t="s">
        <v>268</v>
      </c>
      <c r="F725" s="205" t="s">
        <v>268</v>
      </c>
      <c r="G725" s="205" t="s">
        <v>268</v>
      </c>
      <c r="H725" s="232">
        <f t="shared" ref="H725:P725" si="142">SUM(H726:H728)</f>
        <v>3524.6000000000004</v>
      </c>
      <c r="I725" s="232">
        <f t="shared" si="142"/>
        <v>3277.7999999999997</v>
      </c>
      <c r="J725" s="232">
        <f t="shared" si="142"/>
        <v>3277.7999999999997</v>
      </c>
      <c r="K725" s="230">
        <f t="shared" si="142"/>
        <v>195</v>
      </c>
      <c r="L725" s="232">
        <f t="shared" si="142"/>
        <v>1179380.75</v>
      </c>
      <c r="M725" s="232">
        <f t="shared" si="142"/>
        <v>0</v>
      </c>
      <c r="N725" s="232">
        <f>SUM(N726:N728)</f>
        <v>924368.86</v>
      </c>
      <c r="O725" s="232">
        <f t="shared" si="142"/>
        <v>0</v>
      </c>
      <c r="P725" s="232">
        <f t="shared" si="142"/>
        <v>255011.89</v>
      </c>
      <c r="Q725" s="232">
        <f>Q726</f>
        <v>0</v>
      </c>
      <c r="R725" s="205" t="s">
        <v>268</v>
      </c>
      <c r="S725" s="232" t="str">
        <f>R725</f>
        <v>Х</v>
      </c>
      <c r="T725" s="230" t="s">
        <v>268</v>
      </c>
    </row>
    <row r="726" spans="1:22" ht="15.75" customHeight="1" x14ac:dyDescent="0.25">
      <c r="A726" s="206" t="s">
        <v>316</v>
      </c>
      <c r="B726" s="207" t="s">
        <v>318</v>
      </c>
      <c r="C726" s="337">
        <v>1975</v>
      </c>
      <c r="D726" s="337">
        <v>2016</v>
      </c>
      <c r="E726" s="338" t="s">
        <v>314</v>
      </c>
      <c r="F726" s="337">
        <v>2</v>
      </c>
      <c r="G726" s="337">
        <v>1</v>
      </c>
      <c r="H726" s="56">
        <v>302.2</v>
      </c>
      <c r="I726" s="56">
        <v>277.39999999999998</v>
      </c>
      <c r="J726" s="56">
        <v>277.39999999999998</v>
      </c>
      <c r="K726" s="339">
        <v>14</v>
      </c>
      <c r="L726" s="385">
        <f>'Приложение 2'!C727</f>
        <v>382168.75</v>
      </c>
      <c r="M726" s="385">
        <v>0</v>
      </c>
      <c r="N726" s="385">
        <v>259140.52</v>
      </c>
      <c r="O726" s="385">
        <v>0</v>
      </c>
      <c r="P726" s="385">
        <v>123028.23</v>
      </c>
      <c r="Q726" s="385">
        <v>0</v>
      </c>
      <c r="R726" s="51">
        <f>L726/I726</f>
        <v>1377.6811463590484</v>
      </c>
      <c r="S726" s="385">
        <v>5131.3900000000003</v>
      </c>
      <c r="T726" s="386" t="s">
        <v>282</v>
      </c>
    </row>
    <row r="727" spans="1:22" ht="15.75" customHeight="1" x14ac:dyDescent="0.25">
      <c r="A727" s="206" t="s">
        <v>317</v>
      </c>
      <c r="B727" s="387" t="s">
        <v>2</v>
      </c>
      <c r="C727" s="388">
        <v>1960</v>
      </c>
      <c r="D727" s="388"/>
      <c r="E727" s="388" t="s">
        <v>314</v>
      </c>
      <c r="F727" s="389">
        <v>3</v>
      </c>
      <c r="G727" s="389">
        <v>3</v>
      </c>
      <c r="H727" s="385">
        <v>1610.2</v>
      </c>
      <c r="I727" s="385">
        <v>1499.8</v>
      </c>
      <c r="J727" s="385">
        <v>1499.8</v>
      </c>
      <c r="K727" s="389">
        <v>87</v>
      </c>
      <c r="L727" s="385">
        <f>'Приложение 2'!C728</f>
        <v>340384</v>
      </c>
      <c r="M727" s="385">
        <v>0</v>
      </c>
      <c r="N727" s="385">
        <v>279678.34999999998</v>
      </c>
      <c r="O727" s="385">
        <v>0</v>
      </c>
      <c r="P727" s="385">
        <v>60705.65</v>
      </c>
      <c r="Q727" s="385">
        <v>0</v>
      </c>
      <c r="R727" s="51">
        <f>L727/I727</f>
        <v>226.95292705694092</v>
      </c>
      <c r="S727" s="385">
        <v>2891.91</v>
      </c>
      <c r="T727" s="389" t="s">
        <v>282</v>
      </c>
    </row>
    <row r="728" spans="1:22" ht="15.75" customHeight="1" x14ac:dyDescent="0.25">
      <c r="A728" s="206" t="s">
        <v>320</v>
      </c>
      <c r="B728" s="369" t="s">
        <v>3</v>
      </c>
      <c r="C728" s="369">
        <v>1963</v>
      </c>
      <c r="D728" s="369">
        <v>2016</v>
      </c>
      <c r="E728" s="388" t="s">
        <v>314</v>
      </c>
      <c r="F728" s="389">
        <v>3</v>
      </c>
      <c r="G728" s="389">
        <v>3</v>
      </c>
      <c r="H728" s="385">
        <v>1612.2</v>
      </c>
      <c r="I728" s="385">
        <v>1500.6</v>
      </c>
      <c r="J728" s="385">
        <v>1500.6</v>
      </c>
      <c r="K728" s="389">
        <v>94</v>
      </c>
      <c r="L728" s="385">
        <f>'Приложение 2'!C729</f>
        <v>456828</v>
      </c>
      <c r="M728" s="385">
        <v>0</v>
      </c>
      <c r="N728" s="385">
        <v>385549.99</v>
      </c>
      <c r="O728" s="385">
        <v>0</v>
      </c>
      <c r="P728" s="385">
        <v>71278.010000000009</v>
      </c>
      <c r="Q728" s="385">
        <v>0</v>
      </c>
      <c r="R728" s="51">
        <f>L728/I728</f>
        <v>304.43022790883646</v>
      </c>
      <c r="S728" s="385">
        <v>3299.2</v>
      </c>
      <c r="T728" s="389" t="s">
        <v>282</v>
      </c>
    </row>
    <row r="729" spans="1:22" x14ac:dyDescent="0.25">
      <c r="A729" s="52" t="s">
        <v>325</v>
      </c>
      <c r="B729" s="41" t="s">
        <v>322</v>
      </c>
      <c r="C729" s="104" t="s">
        <v>268</v>
      </c>
      <c r="D729" s="104" t="s">
        <v>268</v>
      </c>
      <c r="E729" s="104" t="s">
        <v>268</v>
      </c>
      <c r="F729" s="104" t="s">
        <v>268</v>
      </c>
      <c r="G729" s="104" t="s">
        <v>268</v>
      </c>
      <c r="H729" s="43">
        <f t="shared" ref="H729:Q729" si="143">SUM(H730:H757)</f>
        <v>90882.1</v>
      </c>
      <c r="I729" s="43">
        <f t="shared" si="143"/>
        <v>79044.66</v>
      </c>
      <c r="J729" s="43">
        <f t="shared" si="143"/>
        <v>77259.66</v>
      </c>
      <c r="K729" s="98">
        <f t="shared" si="143"/>
        <v>3549</v>
      </c>
      <c r="L729" s="43">
        <f t="shared" si="143"/>
        <v>64225233.68</v>
      </c>
      <c r="M729" s="43">
        <f t="shared" si="143"/>
        <v>0</v>
      </c>
      <c r="N729" s="43">
        <f t="shared" si="143"/>
        <v>35845944.289999992</v>
      </c>
      <c r="O729" s="43">
        <f t="shared" si="143"/>
        <v>0</v>
      </c>
      <c r="P729" s="43">
        <f t="shared" si="143"/>
        <v>28379289.390000001</v>
      </c>
      <c r="Q729" s="43">
        <f t="shared" si="143"/>
        <v>0</v>
      </c>
      <c r="R729" s="104" t="s">
        <v>268</v>
      </c>
      <c r="S729" s="104" t="s">
        <v>268</v>
      </c>
      <c r="T729" s="104" t="s">
        <v>268</v>
      </c>
    </row>
    <row r="730" spans="1:22" ht="15.75" x14ac:dyDescent="0.25">
      <c r="A730" s="390" t="s">
        <v>326</v>
      </c>
      <c r="B730" s="391" t="s">
        <v>692</v>
      </c>
      <c r="C730" s="392">
        <v>1989</v>
      </c>
      <c r="D730" s="392">
        <v>2012</v>
      </c>
      <c r="E730" s="393" t="s">
        <v>323</v>
      </c>
      <c r="F730" s="392">
        <v>5</v>
      </c>
      <c r="G730" s="392">
        <v>6</v>
      </c>
      <c r="H730" s="394">
        <v>5688.8</v>
      </c>
      <c r="I730" s="394">
        <v>4485.8</v>
      </c>
      <c r="J730" s="394">
        <v>4485.8</v>
      </c>
      <c r="K730" s="395">
        <v>170</v>
      </c>
      <c r="L730" s="394">
        <f>'Приложение 2'!C731</f>
        <v>3805453.14</v>
      </c>
      <c r="M730" s="394">
        <v>0</v>
      </c>
      <c r="N730" s="394">
        <v>1781360.43</v>
      </c>
      <c r="O730" s="394">
        <v>0</v>
      </c>
      <c r="P730" s="394">
        <v>2024092.71</v>
      </c>
      <c r="Q730" s="394">
        <v>0</v>
      </c>
      <c r="R730" s="396">
        <f t="shared" ref="R730:R757" si="144">L730/I730</f>
        <v>848.33321592581035</v>
      </c>
      <c r="S730" s="397">
        <v>1951.05</v>
      </c>
      <c r="T730" s="398">
        <v>44196</v>
      </c>
    </row>
    <row r="731" spans="1:22" ht="15.75" x14ac:dyDescent="0.25">
      <c r="A731" s="390" t="s">
        <v>327</v>
      </c>
      <c r="B731" s="399" t="s">
        <v>655</v>
      </c>
      <c r="C731" s="400">
        <v>1970</v>
      </c>
      <c r="D731" s="401">
        <v>2008</v>
      </c>
      <c r="E731" s="400" t="s">
        <v>314</v>
      </c>
      <c r="F731" s="400">
        <v>4</v>
      </c>
      <c r="G731" s="400">
        <v>4</v>
      </c>
      <c r="H731" s="394">
        <v>3362.4</v>
      </c>
      <c r="I731" s="394">
        <v>3107.7</v>
      </c>
      <c r="J731" s="394">
        <v>3107.7</v>
      </c>
      <c r="K731" s="402">
        <v>192</v>
      </c>
      <c r="L731" s="394">
        <f>'Приложение 2'!C732</f>
        <v>1799632</v>
      </c>
      <c r="M731" s="394">
        <v>0</v>
      </c>
      <c r="N731" s="394">
        <v>130567</v>
      </c>
      <c r="O731" s="394">
        <v>0</v>
      </c>
      <c r="P731" s="394">
        <v>1669065</v>
      </c>
      <c r="Q731" s="394">
        <v>0</v>
      </c>
      <c r="R731" s="396">
        <f t="shared" si="144"/>
        <v>579.08807156417936</v>
      </c>
      <c r="S731" s="397">
        <v>4348.82</v>
      </c>
      <c r="T731" s="398">
        <v>44196</v>
      </c>
    </row>
    <row r="732" spans="1:22" ht="15.75" x14ac:dyDescent="0.25">
      <c r="A732" s="403" t="s">
        <v>328</v>
      </c>
      <c r="B732" s="399" t="s">
        <v>693</v>
      </c>
      <c r="C732" s="400">
        <v>1975</v>
      </c>
      <c r="D732" s="400">
        <v>2016</v>
      </c>
      <c r="E732" s="400" t="s">
        <v>314</v>
      </c>
      <c r="F732" s="400">
        <v>2</v>
      </c>
      <c r="G732" s="400">
        <v>2</v>
      </c>
      <c r="H732" s="394">
        <v>655.6</v>
      </c>
      <c r="I732" s="394">
        <v>586</v>
      </c>
      <c r="J732" s="394">
        <v>586</v>
      </c>
      <c r="K732" s="402">
        <v>29</v>
      </c>
      <c r="L732" s="394">
        <f>'Приложение 2'!C733</f>
        <v>635356</v>
      </c>
      <c r="M732" s="394">
        <v>0</v>
      </c>
      <c r="N732" s="394">
        <v>436666.26</v>
      </c>
      <c r="O732" s="394">
        <v>0</v>
      </c>
      <c r="P732" s="394">
        <v>198689.74</v>
      </c>
      <c r="Q732" s="394">
        <v>0</v>
      </c>
      <c r="R732" s="394">
        <f t="shared" si="144"/>
        <v>1084.2252559726962</v>
      </c>
      <c r="S732" s="397">
        <v>7973.97</v>
      </c>
      <c r="T732" s="398">
        <v>44196</v>
      </c>
    </row>
    <row r="733" spans="1:22" ht="15.75" x14ac:dyDescent="0.25">
      <c r="A733" s="403" t="s">
        <v>329</v>
      </c>
      <c r="B733" s="399" t="s">
        <v>694</v>
      </c>
      <c r="C733" s="400">
        <v>1975</v>
      </c>
      <c r="D733" s="400">
        <v>2016</v>
      </c>
      <c r="E733" s="400" t="s">
        <v>314</v>
      </c>
      <c r="F733" s="400">
        <v>2</v>
      </c>
      <c r="G733" s="400">
        <v>2</v>
      </c>
      <c r="H733" s="394">
        <v>648.79999999999995</v>
      </c>
      <c r="I733" s="394">
        <v>588.70000000000005</v>
      </c>
      <c r="J733" s="394">
        <v>588.70000000000005</v>
      </c>
      <c r="K733" s="402">
        <v>29</v>
      </c>
      <c r="L733" s="394">
        <f>'Приложение 2'!C734</f>
        <v>166502</v>
      </c>
      <c r="M733" s="394">
        <v>0</v>
      </c>
      <c r="N733" s="394">
        <v>0</v>
      </c>
      <c r="O733" s="394">
        <v>0</v>
      </c>
      <c r="P733" s="394">
        <v>166502</v>
      </c>
      <c r="Q733" s="394">
        <v>0</v>
      </c>
      <c r="R733" s="394">
        <f t="shared" si="144"/>
        <v>282.82996432818072</v>
      </c>
      <c r="S733" s="397">
        <v>4903.45</v>
      </c>
      <c r="T733" s="398">
        <v>44196</v>
      </c>
    </row>
    <row r="734" spans="1:22" ht="15.75" x14ac:dyDescent="0.25">
      <c r="A734" s="390" t="s">
        <v>330</v>
      </c>
      <c r="B734" s="391" t="s">
        <v>695</v>
      </c>
      <c r="C734" s="392">
        <v>1977</v>
      </c>
      <c r="D734" s="392">
        <v>1977</v>
      </c>
      <c r="E734" s="393" t="s">
        <v>314</v>
      </c>
      <c r="F734" s="401">
        <v>2</v>
      </c>
      <c r="G734" s="401">
        <v>2</v>
      </c>
      <c r="H734" s="394">
        <v>640.29999999999995</v>
      </c>
      <c r="I734" s="394">
        <v>586.5</v>
      </c>
      <c r="J734" s="394">
        <v>586.5</v>
      </c>
      <c r="K734" s="395">
        <v>29</v>
      </c>
      <c r="L734" s="394">
        <f>'Приложение 2'!C735</f>
        <v>855890</v>
      </c>
      <c r="M734" s="394">
        <v>0</v>
      </c>
      <c r="N734" s="394">
        <v>849503.19</v>
      </c>
      <c r="O734" s="394">
        <v>0</v>
      </c>
      <c r="P734" s="394">
        <v>6386.81</v>
      </c>
      <c r="Q734" s="394">
        <v>0</v>
      </c>
      <c r="R734" s="396">
        <f t="shared" si="144"/>
        <v>1459.3179880647911</v>
      </c>
      <c r="S734" s="397">
        <v>7388.2</v>
      </c>
      <c r="T734" s="398">
        <v>43830</v>
      </c>
    </row>
    <row r="735" spans="1:22" ht="15.75" x14ac:dyDescent="0.25">
      <c r="A735" s="390" t="s">
        <v>331</v>
      </c>
      <c r="B735" s="399" t="s">
        <v>31</v>
      </c>
      <c r="C735" s="392">
        <v>1966</v>
      </c>
      <c r="D735" s="392">
        <v>2012</v>
      </c>
      <c r="E735" s="393" t="s">
        <v>314</v>
      </c>
      <c r="F735" s="401">
        <v>4</v>
      </c>
      <c r="G735" s="401">
        <v>3</v>
      </c>
      <c r="H735" s="394">
        <v>2166.9</v>
      </c>
      <c r="I735" s="394">
        <v>1936.4</v>
      </c>
      <c r="J735" s="394">
        <v>1450.7</v>
      </c>
      <c r="K735" s="395">
        <v>54</v>
      </c>
      <c r="L735" s="394">
        <f>'Приложение 2'!C736</f>
        <v>1064359</v>
      </c>
      <c r="M735" s="394">
        <v>0</v>
      </c>
      <c r="N735" s="394">
        <v>612904.14</v>
      </c>
      <c r="O735" s="394">
        <v>0</v>
      </c>
      <c r="P735" s="394">
        <v>451454.86</v>
      </c>
      <c r="Q735" s="394">
        <v>0</v>
      </c>
      <c r="R735" s="396">
        <f t="shared" si="144"/>
        <v>549.65864490807678</v>
      </c>
      <c r="S735" s="397">
        <v>735.67</v>
      </c>
      <c r="T735" s="398">
        <v>43830</v>
      </c>
    </row>
    <row r="736" spans="1:22" ht="15.75" x14ac:dyDescent="0.25">
      <c r="A736" s="390" t="s">
        <v>332</v>
      </c>
      <c r="B736" s="391" t="s">
        <v>663</v>
      </c>
      <c r="C736" s="392">
        <v>1973</v>
      </c>
      <c r="D736" s="392">
        <v>2007</v>
      </c>
      <c r="E736" s="393" t="s">
        <v>324</v>
      </c>
      <c r="F736" s="392">
        <v>4</v>
      </c>
      <c r="G736" s="392">
        <v>3</v>
      </c>
      <c r="H736" s="394">
        <v>2247.4</v>
      </c>
      <c r="I736" s="394">
        <v>2241.4699999999998</v>
      </c>
      <c r="J736" s="394">
        <v>2241.4699999999998</v>
      </c>
      <c r="K736" s="395">
        <v>144</v>
      </c>
      <c r="L736" s="394">
        <f>'Приложение 2'!C737</f>
        <v>138742</v>
      </c>
      <c r="M736" s="394">
        <v>0</v>
      </c>
      <c r="N736" s="394">
        <v>0</v>
      </c>
      <c r="O736" s="394">
        <v>0</v>
      </c>
      <c r="P736" s="394">
        <v>138742</v>
      </c>
      <c r="Q736" s="394">
        <v>0</v>
      </c>
      <c r="R736" s="396">
        <f t="shared" si="144"/>
        <v>61.8977724439765</v>
      </c>
      <c r="S736" s="397">
        <v>799.80503865766673</v>
      </c>
      <c r="T736" s="398">
        <v>43830</v>
      </c>
    </row>
    <row r="737" spans="1:20" ht="15.75" x14ac:dyDescent="0.25">
      <c r="A737" s="390" t="s">
        <v>333</v>
      </c>
      <c r="B737" s="391" t="s">
        <v>697</v>
      </c>
      <c r="C737" s="392">
        <v>1990</v>
      </c>
      <c r="D737" s="392">
        <v>1990</v>
      </c>
      <c r="E737" s="393" t="s">
        <v>323</v>
      </c>
      <c r="F737" s="392">
        <v>5</v>
      </c>
      <c r="G737" s="392">
        <v>8</v>
      </c>
      <c r="H737" s="394">
        <v>6831.4</v>
      </c>
      <c r="I737" s="394">
        <v>5570.7</v>
      </c>
      <c r="J737" s="394">
        <v>5570.7</v>
      </c>
      <c r="K737" s="395">
        <v>250</v>
      </c>
      <c r="L737" s="394">
        <f>'Приложение 2'!C738</f>
        <v>6815695</v>
      </c>
      <c r="M737" s="394">
        <v>0</v>
      </c>
      <c r="N737" s="394">
        <v>4552831.17</v>
      </c>
      <c r="O737" s="394">
        <v>0</v>
      </c>
      <c r="P737" s="394">
        <v>2262863.83</v>
      </c>
      <c r="Q737" s="394">
        <v>0</v>
      </c>
      <c r="R737" s="396">
        <f t="shared" si="144"/>
        <v>1223.4898666235842</v>
      </c>
      <c r="S737" s="397">
        <v>3876.34</v>
      </c>
      <c r="T737" s="398">
        <v>44196</v>
      </c>
    </row>
    <row r="738" spans="1:20" ht="15.75" x14ac:dyDescent="0.25">
      <c r="A738" s="390" t="s">
        <v>334</v>
      </c>
      <c r="B738" s="404" t="s">
        <v>1312</v>
      </c>
      <c r="C738" s="400">
        <v>1987</v>
      </c>
      <c r="D738" s="401">
        <v>2014</v>
      </c>
      <c r="E738" s="400" t="s">
        <v>323</v>
      </c>
      <c r="F738" s="400">
        <v>5</v>
      </c>
      <c r="G738" s="400">
        <v>6</v>
      </c>
      <c r="H738" s="394">
        <v>4769.3</v>
      </c>
      <c r="I738" s="394">
        <v>4237.3</v>
      </c>
      <c r="J738" s="394">
        <v>4237.3</v>
      </c>
      <c r="K738" s="402">
        <v>237</v>
      </c>
      <c r="L738" s="394">
        <f>'Приложение 2'!C739</f>
        <v>4609476</v>
      </c>
      <c r="M738" s="394">
        <v>0</v>
      </c>
      <c r="N738" s="394">
        <v>2199196.11</v>
      </c>
      <c r="O738" s="394">
        <v>0</v>
      </c>
      <c r="P738" s="394">
        <v>2410279.8899999997</v>
      </c>
      <c r="Q738" s="394">
        <v>0</v>
      </c>
      <c r="R738" s="396">
        <f t="shared" si="144"/>
        <v>1087.8332900667879</v>
      </c>
      <c r="S738" s="397">
        <v>3876.3399999999997</v>
      </c>
      <c r="T738" s="398">
        <v>44196</v>
      </c>
    </row>
    <row r="739" spans="1:20" ht="15.75" x14ac:dyDescent="0.25">
      <c r="A739" s="390" t="s">
        <v>335</v>
      </c>
      <c r="B739" s="404" t="s">
        <v>1313</v>
      </c>
      <c r="C739" s="400">
        <v>1989</v>
      </c>
      <c r="D739" s="401">
        <v>2010</v>
      </c>
      <c r="E739" s="400" t="s">
        <v>323</v>
      </c>
      <c r="F739" s="400">
        <v>5</v>
      </c>
      <c r="G739" s="400">
        <v>1</v>
      </c>
      <c r="H739" s="394">
        <v>1538.9</v>
      </c>
      <c r="I739" s="394">
        <v>1311.7</v>
      </c>
      <c r="J739" s="394">
        <v>1311.7</v>
      </c>
      <c r="K739" s="402">
        <v>120</v>
      </c>
      <c r="L739" s="394">
        <f>'Приложение 2'!C740</f>
        <v>1645031</v>
      </c>
      <c r="M739" s="394">
        <v>0</v>
      </c>
      <c r="N739" s="394">
        <v>992547.67999999993</v>
      </c>
      <c r="O739" s="394">
        <v>0</v>
      </c>
      <c r="P739" s="394">
        <v>652483.32000000007</v>
      </c>
      <c r="Q739" s="394">
        <v>0</v>
      </c>
      <c r="R739" s="396">
        <f t="shared" si="144"/>
        <v>1254.1213692155218</v>
      </c>
      <c r="S739" s="397">
        <v>2835.8599999999997</v>
      </c>
      <c r="T739" s="398">
        <v>44196</v>
      </c>
    </row>
    <row r="740" spans="1:20" ht="15.75" x14ac:dyDescent="0.25">
      <c r="A740" s="390" t="s">
        <v>336</v>
      </c>
      <c r="B740" s="405" t="s">
        <v>698</v>
      </c>
      <c r="C740" s="401">
        <v>1964</v>
      </c>
      <c r="D740" s="401">
        <v>2012</v>
      </c>
      <c r="E740" s="393" t="s">
        <v>314</v>
      </c>
      <c r="F740" s="401">
        <v>3</v>
      </c>
      <c r="G740" s="401">
        <v>3</v>
      </c>
      <c r="H740" s="394">
        <v>1623.8</v>
      </c>
      <c r="I740" s="394">
        <v>1490.5</v>
      </c>
      <c r="J740" s="394">
        <v>1490.5</v>
      </c>
      <c r="K740" s="395">
        <v>108</v>
      </c>
      <c r="L740" s="394">
        <f>'Приложение 2'!C741</f>
        <v>249607</v>
      </c>
      <c r="M740" s="394">
        <v>0</v>
      </c>
      <c r="N740" s="394">
        <v>249607</v>
      </c>
      <c r="O740" s="394"/>
      <c r="P740" s="394">
        <v>0</v>
      </c>
      <c r="Q740" s="394">
        <v>0</v>
      </c>
      <c r="R740" s="396">
        <f t="shared" si="144"/>
        <v>167.46528010734653</v>
      </c>
      <c r="S740" s="397">
        <v>5400.6100000000006</v>
      </c>
      <c r="T740" s="398">
        <v>44196</v>
      </c>
    </row>
    <row r="741" spans="1:20" ht="15.75" x14ac:dyDescent="0.25">
      <c r="A741" s="390" t="s">
        <v>337</v>
      </c>
      <c r="B741" s="405" t="s">
        <v>1314</v>
      </c>
      <c r="C741" s="401">
        <v>1968</v>
      </c>
      <c r="D741" s="401">
        <v>2004</v>
      </c>
      <c r="E741" s="393" t="s">
        <v>314</v>
      </c>
      <c r="F741" s="401">
        <v>3</v>
      </c>
      <c r="G741" s="401">
        <v>3</v>
      </c>
      <c r="H741" s="394">
        <v>1630.8</v>
      </c>
      <c r="I741" s="394">
        <v>1498.89</v>
      </c>
      <c r="J741" s="394">
        <v>1498.89</v>
      </c>
      <c r="K741" s="395">
        <v>108</v>
      </c>
      <c r="L741" s="394">
        <f>'Приложение 2'!C742</f>
        <v>69817</v>
      </c>
      <c r="M741" s="394">
        <v>0</v>
      </c>
      <c r="N741" s="394">
        <v>39494.36</v>
      </c>
      <c r="O741" s="394">
        <v>0</v>
      </c>
      <c r="P741" s="394">
        <v>30322.639999999999</v>
      </c>
      <c r="Q741" s="394">
        <v>0</v>
      </c>
      <c r="R741" s="396">
        <f t="shared" si="144"/>
        <v>46.579135226734444</v>
      </c>
      <c r="S741" s="397">
        <v>168.6</v>
      </c>
      <c r="T741" s="398">
        <v>44196</v>
      </c>
    </row>
    <row r="742" spans="1:20" ht="15.75" x14ac:dyDescent="0.25">
      <c r="A742" s="390" t="s">
        <v>338</v>
      </c>
      <c r="B742" s="405" t="s">
        <v>107</v>
      </c>
      <c r="C742" s="401">
        <v>1965</v>
      </c>
      <c r="D742" s="401">
        <v>1965</v>
      </c>
      <c r="E742" s="393" t="s">
        <v>314</v>
      </c>
      <c r="F742" s="401">
        <v>4</v>
      </c>
      <c r="G742" s="401">
        <v>2</v>
      </c>
      <c r="H742" s="394">
        <v>1645.7</v>
      </c>
      <c r="I742" s="394">
        <v>1524.8</v>
      </c>
      <c r="J742" s="394">
        <v>1524.8</v>
      </c>
      <c r="K742" s="395">
        <v>33</v>
      </c>
      <c r="L742" s="394">
        <f>'Приложение 2'!C743</f>
        <v>350695.08999999997</v>
      </c>
      <c r="M742" s="394">
        <v>0</v>
      </c>
      <c r="N742" s="394">
        <v>310837.04000000004</v>
      </c>
      <c r="O742" s="394">
        <v>0</v>
      </c>
      <c r="P742" s="394">
        <v>39858.050000000003</v>
      </c>
      <c r="Q742" s="394">
        <v>0</v>
      </c>
      <c r="R742" s="396">
        <f t="shared" si="144"/>
        <v>229.99415661070302</v>
      </c>
      <c r="S742" s="397">
        <v>1019.12147298</v>
      </c>
      <c r="T742" s="398">
        <v>44196</v>
      </c>
    </row>
    <row r="743" spans="1:20" ht="15.75" x14ac:dyDescent="0.25">
      <c r="A743" s="390" t="s">
        <v>339</v>
      </c>
      <c r="B743" s="405" t="s">
        <v>667</v>
      </c>
      <c r="C743" s="401">
        <v>1971</v>
      </c>
      <c r="D743" s="401">
        <v>2017</v>
      </c>
      <c r="E743" s="393" t="s">
        <v>324</v>
      </c>
      <c r="F743" s="401">
        <v>4</v>
      </c>
      <c r="G743" s="401">
        <v>4</v>
      </c>
      <c r="H743" s="394">
        <v>2770.2</v>
      </c>
      <c r="I743" s="394">
        <v>2528.1</v>
      </c>
      <c r="J743" s="394">
        <v>2528.1</v>
      </c>
      <c r="K743" s="395">
        <v>129</v>
      </c>
      <c r="L743" s="394">
        <f>'Приложение 2'!C744</f>
        <v>1118036.6499999999</v>
      </c>
      <c r="M743" s="394">
        <v>0</v>
      </c>
      <c r="N743" s="394">
        <v>248016</v>
      </c>
      <c r="O743" s="394">
        <v>0</v>
      </c>
      <c r="P743" s="394">
        <v>870020.65</v>
      </c>
      <c r="Q743" s="394">
        <v>0</v>
      </c>
      <c r="R743" s="396">
        <f t="shared" si="144"/>
        <v>442.24383924686521</v>
      </c>
      <c r="S743" s="397">
        <v>1576.11</v>
      </c>
      <c r="T743" s="398">
        <v>44196</v>
      </c>
    </row>
    <row r="744" spans="1:20" ht="15.75" x14ac:dyDescent="0.25">
      <c r="A744" s="390" t="s">
        <v>340</v>
      </c>
      <c r="B744" s="405" t="s">
        <v>108</v>
      </c>
      <c r="C744" s="401">
        <v>1955</v>
      </c>
      <c r="D744" s="401">
        <v>2006</v>
      </c>
      <c r="E744" s="393" t="s">
        <v>314</v>
      </c>
      <c r="F744" s="401">
        <v>2</v>
      </c>
      <c r="G744" s="401">
        <v>1</v>
      </c>
      <c r="H744" s="394">
        <v>284.7</v>
      </c>
      <c r="I744" s="394">
        <v>161.69999999999999</v>
      </c>
      <c r="J744" s="394">
        <v>161.69999999999999</v>
      </c>
      <c r="K744" s="395">
        <v>24</v>
      </c>
      <c r="L744" s="394">
        <f>'Приложение 2'!C745</f>
        <v>67937</v>
      </c>
      <c r="M744" s="394">
        <v>0</v>
      </c>
      <c r="N744" s="394">
        <v>38430.879999999997</v>
      </c>
      <c r="O744" s="394">
        <v>0</v>
      </c>
      <c r="P744" s="394">
        <v>29506.12</v>
      </c>
      <c r="Q744" s="394">
        <v>0</v>
      </c>
      <c r="R744" s="396">
        <f t="shared" si="144"/>
        <v>420.14223871366733</v>
      </c>
      <c r="S744" s="397">
        <v>561.14</v>
      </c>
      <c r="T744" s="398">
        <v>44196</v>
      </c>
    </row>
    <row r="745" spans="1:20" ht="15.75" x14ac:dyDescent="0.25">
      <c r="A745" s="390" t="s">
        <v>341</v>
      </c>
      <c r="B745" s="405" t="s">
        <v>686</v>
      </c>
      <c r="C745" s="392">
        <v>1982</v>
      </c>
      <c r="D745" s="392">
        <v>2014</v>
      </c>
      <c r="E745" s="393" t="s">
        <v>324</v>
      </c>
      <c r="F745" s="392">
        <v>4</v>
      </c>
      <c r="G745" s="392">
        <v>4</v>
      </c>
      <c r="H745" s="394">
        <v>3172.5</v>
      </c>
      <c r="I745" s="394">
        <v>3148.6</v>
      </c>
      <c r="J745" s="394">
        <v>3148.6</v>
      </c>
      <c r="K745" s="395">
        <v>130</v>
      </c>
      <c r="L745" s="394">
        <f>'Приложение 2'!C746</f>
        <v>3922583.8</v>
      </c>
      <c r="M745" s="394">
        <v>0</v>
      </c>
      <c r="N745" s="394">
        <v>2508894.13</v>
      </c>
      <c r="O745" s="394">
        <v>0</v>
      </c>
      <c r="P745" s="394">
        <v>1413689.67</v>
      </c>
      <c r="Q745" s="394">
        <v>0</v>
      </c>
      <c r="R745" s="396">
        <f t="shared" si="144"/>
        <v>1245.8183954773549</v>
      </c>
      <c r="S745" s="397">
        <v>5775.8759448643841</v>
      </c>
      <c r="T745" s="398">
        <v>44196</v>
      </c>
    </row>
    <row r="746" spans="1:20" ht="15.75" x14ac:dyDescent="0.25">
      <c r="A746" s="390" t="s">
        <v>342</v>
      </c>
      <c r="B746" s="405" t="s">
        <v>32</v>
      </c>
      <c r="C746" s="392">
        <v>1986</v>
      </c>
      <c r="D746" s="392">
        <v>1986</v>
      </c>
      <c r="E746" s="393" t="s">
        <v>314</v>
      </c>
      <c r="F746" s="392">
        <v>4</v>
      </c>
      <c r="G746" s="392">
        <v>4</v>
      </c>
      <c r="H746" s="394">
        <v>3278.1</v>
      </c>
      <c r="I746" s="394">
        <v>2814.4</v>
      </c>
      <c r="J746" s="394">
        <v>2814.4</v>
      </c>
      <c r="K746" s="395">
        <v>112</v>
      </c>
      <c r="L746" s="394">
        <f>'Приложение 2'!C747</f>
        <v>6241135</v>
      </c>
      <c r="M746" s="394">
        <v>0</v>
      </c>
      <c r="N746" s="394">
        <v>3388753.85</v>
      </c>
      <c r="O746" s="394">
        <v>0</v>
      </c>
      <c r="P746" s="394">
        <v>2852381.15</v>
      </c>
      <c r="Q746" s="394">
        <v>0</v>
      </c>
      <c r="R746" s="396">
        <f t="shared" si="144"/>
        <v>2217.5721290505967</v>
      </c>
      <c r="S746" s="397">
        <v>3765.88</v>
      </c>
      <c r="T746" s="398">
        <v>44196</v>
      </c>
    </row>
    <row r="747" spans="1:20" ht="15.75" x14ac:dyDescent="0.25">
      <c r="A747" s="390" t="s">
        <v>343</v>
      </c>
      <c r="B747" s="405" t="s">
        <v>33</v>
      </c>
      <c r="C747" s="392">
        <v>1987</v>
      </c>
      <c r="D747" s="392">
        <v>1987</v>
      </c>
      <c r="E747" s="393" t="s">
        <v>324</v>
      </c>
      <c r="F747" s="392">
        <v>4</v>
      </c>
      <c r="G747" s="392">
        <v>4</v>
      </c>
      <c r="H747" s="394">
        <v>3614.1</v>
      </c>
      <c r="I747" s="394">
        <v>3217.4</v>
      </c>
      <c r="J747" s="394">
        <v>2083.1999999999998</v>
      </c>
      <c r="K747" s="395">
        <v>74</v>
      </c>
      <c r="L747" s="394">
        <f>'Приложение 2'!C748</f>
        <v>4112549</v>
      </c>
      <c r="M747" s="394">
        <v>0</v>
      </c>
      <c r="N747" s="394">
        <v>2101981.7800000003</v>
      </c>
      <c r="O747" s="394">
        <v>0</v>
      </c>
      <c r="P747" s="394">
        <v>2010567.22</v>
      </c>
      <c r="Q747" s="394">
        <v>0</v>
      </c>
      <c r="R747" s="396">
        <f t="shared" si="144"/>
        <v>1278.2212345372038</v>
      </c>
      <c r="S747" s="397">
        <v>2585.34</v>
      </c>
      <c r="T747" s="398">
        <v>44196</v>
      </c>
    </row>
    <row r="748" spans="1:20" ht="15.75" x14ac:dyDescent="0.25">
      <c r="A748" s="390" t="s">
        <v>344</v>
      </c>
      <c r="B748" s="405" t="s">
        <v>34</v>
      </c>
      <c r="C748" s="392">
        <v>1990</v>
      </c>
      <c r="D748" s="392">
        <v>1990</v>
      </c>
      <c r="E748" s="393" t="s">
        <v>324</v>
      </c>
      <c r="F748" s="392">
        <v>4</v>
      </c>
      <c r="G748" s="392">
        <v>4</v>
      </c>
      <c r="H748" s="394">
        <v>3627.4</v>
      </c>
      <c r="I748" s="394">
        <v>3265</v>
      </c>
      <c r="J748" s="394">
        <v>3175.5</v>
      </c>
      <c r="K748" s="395">
        <v>92</v>
      </c>
      <c r="L748" s="394">
        <f>'Приложение 2'!C749</f>
        <v>90552</v>
      </c>
      <c r="M748" s="394">
        <v>0</v>
      </c>
      <c r="N748" s="394">
        <v>51223.82</v>
      </c>
      <c r="O748" s="394">
        <v>0</v>
      </c>
      <c r="P748" s="394">
        <v>39328.18</v>
      </c>
      <c r="Q748" s="394">
        <v>0</v>
      </c>
      <c r="R748" s="396">
        <f t="shared" si="144"/>
        <v>27.73415007656968</v>
      </c>
      <c r="S748" s="397">
        <v>118.1</v>
      </c>
      <c r="T748" s="398">
        <v>43830</v>
      </c>
    </row>
    <row r="749" spans="1:20" ht="15.75" x14ac:dyDescent="0.25">
      <c r="A749" s="390" t="s">
        <v>346</v>
      </c>
      <c r="B749" s="405" t="s">
        <v>109</v>
      </c>
      <c r="C749" s="392">
        <v>1989</v>
      </c>
      <c r="D749" s="392">
        <v>1989</v>
      </c>
      <c r="E749" s="393" t="s">
        <v>323</v>
      </c>
      <c r="F749" s="392">
        <v>5</v>
      </c>
      <c r="G749" s="392">
        <v>4</v>
      </c>
      <c r="H749" s="394">
        <v>3467.5</v>
      </c>
      <c r="I749" s="394">
        <v>2754.4</v>
      </c>
      <c r="J749" s="394">
        <v>2754.4</v>
      </c>
      <c r="K749" s="395">
        <v>92</v>
      </c>
      <c r="L749" s="394">
        <f>'Приложение 2'!C750</f>
        <v>4250705</v>
      </c>
      <c r="M749" s="394">
        <v>0</v>
      </c>
      <c r="N749" s="394">
        <v>1794201.7000000002</v>
      </c>
      <c r="O749" s="394">
        <v>0</v>
      </c>
      <c r="P749" s="394">
        <v>2456503.2999999998</v>
      </c>
      <c r="Q749" s="394">
        <v>0</v>
      </c>
      <c r="R749" s="396">
        <f t="shared" si="144"/>
        <v>1543.2417223351727</v>
      </c>
      <c r="S749" s="397">
        <v>2091.4300000000003</v>
      </c>
      <c r="T749" s="398">
        <v>44196</v>
      </c>
    </row>
    <row r="750" spans="1:20" ht="15.75" x14ac:dyDescent="0.25">
      <c r="A750" s="390" t="s">
        <v>347</v>
      </c>
      <c r="B750" s="405" t="s">
        <v>672</v>
      </c>
      <c r="C750" s="392">
        <v>1985</v>
      </c>
      <c r="D750" s="392">
        <v>1985</v>
      </c>
      <c r="E750" s="393" t="s">
        <v>324</v>
      </c>
      <c r="F750" s="392">
        <v>4</v>
      </c>
      <c r="G750" s="392">
        <v>8</v>
      </c>
      <c r="H750" s="394">
        <v>7231.2</v>
      </c>
      <c r="I750" s="394">
        <v>6164.6</v>
      </c>
      <c r="J750" s="394">
        <v>6089</v>
      </c>
      <c r="K750" s="395">
        <v>252</v>
      </c>
      <c r="L750" s="394">
        <f>'Приложение 2'!C751</f>
        <v>607934</v>
      </c>
      <c r="M750" s="394">
        <v>0</v>
      </c>
      <c r="N750" s="394">
        <v>343898.55</v>
      </c>
      <c r="O750" s="394">
        <v>0</v>
      </c>
      <c r="P750" s="394">
        <v>264035.45</v>
      </c>
      <c r="Q750" s="394">
        <v>0</v>
      </c>
      <c r="R750" s="396">
        <f t="shared" si="144"/>
        <v>98.616941894040153</v>
      </c>
      <c r="S750" s="397">
        <v>675.44</v>
      </c>
      <c r="T750" s="398">
        <v>43830</v>
      </c>
    </row>
    <row r="751" spans="1:20" ht="15.75" x14ac:dyDescent="0.25">
      <c r="A751" s="390" t="s">
        <v>348</v>
      </c>
      <c r="B751" s="399" t="s">
        <v>35</v>
      </c>
      <c r="C751" s="401">
        <v>1991</v>
      </c>
      <c r="D751" s="401">
        <v>1991</v>
      </c>
      <c r="E751" s="393" t="s">
        <v>323</v>
      </c>
      <c r="F751" s="400">
        <v>5</v>
      </c>
      <c r="G751" s="400">
        <v>8</v>
      </c>
      <c r="H751" s="394">
        <v>7574.6</v>
      </c>
      <c r="I751" s="394">
        <v>5991.8</v>
      </c>
      <c r="J751" s="394">
        <v>5991.8</v>
      </c>
      <c r="K751" s="402">
        <v>227</v>
      </c>
      <c r="L751" s="394">
        <f>'Приложение 2'!C752</f>
        <v>9304942</v>
      </c>
      <c r="M751" s="394">
        <v>0</v>
      </c>
      <c r="N751" s="394">
        <v>5950076</v>
      </c>
      <c r="O751" s="394">
        <v>0</v>
      </c>
      <c r="P751" s="394">
        <v>3354866</v>
      </c>
      <c r="Q751" s="394">
        <v>0</v>
      </c>
      <c r="R751" s="396">
        <f t="shared" si="144"/>
        <v>1552.9460262358557</v>
      </c>
      <c r="S751" s="397">
        <v>1667.81</v>
      </c>
      <c r="T751" s="398">
        <v>44196</v>
      </c>
    </row>
    <row r="752" spans="1:20" ht="15.75" x14ac:dyDescent="0.25">
      <c r="A752" s="390" t="s">
        <v>349</v>
      </c>
      <c r="B752" s="399" t="s">
        <v>36</v>
      </c>
      <c r="C752" s="401">
        <v>1992</v>
      </c>
      <c r="D752" s="401">
        <v>1992</v>
      </c>
      <c r="E752" s="393" t="s">
        <v>323</v>
      </c>
      <c r="F752" s="400">
        <v>5</v>
      </c>
      <c r="G752" s="400">
        <v>6</v>
      </c>
      <c r="H752" s="394">
        <v>5512.1</v>
      </c>
      <c r="I752" s="394">
        <v>4483.5</v>
      </c>
      <c r="J752" s="394">
        <v>4483.5</v>
      </c>
      <c r="K752" s="402">
        <v>183</v>
      </c>
      <c r="L752" s="394">
        <f>'Приложение 2'!C753</f>
        <v>8813743</v>
      </c>
      <c r="M752" s="394">
        <v>0</v>
      </c>
      <c r="N752" s="394">
        <v>5283038.22</v>
      </c>
      <c r="O752" s="394">
        <v>0</v>
      </c>
      <c r="P752" s="394">
        <v>3530704.78</v>
      </c>
      <c r="Q752" s="394">
        <v>0</v>
      </c>
      <c r="R752" s="396">
        <f t="shared" si="144"/>
        <v>1965.8175532508085</v>
      </c>
      <c r="S752" s="397">
        <v>1667.81</v>
      </c>
      <c r="T752" s="398">
        <v>44196</v>
      </c>
    </row>
    <row r="753" spans="1:22" ht="15.75" x14ac:dyDescent="0.25">
      <c r="A753" s="390" t="s">
        <v>350</v>
      </c>
      <c r="B753" s="399" t="s">
        <v>699</v>
      </c>
      <c r="C753" s="401">
        <v>1966</v>
      </c>
      <c r="D753" s="401">
        <v>2004</v>
      </c>
      <c r="E753" s="393" t="s">
        <v>314</v>
      </c>
      <c r="F753" s="400">
        <v>4</v>
      </c>
      <c r="G753" s="400">
        <v>3</v>
      </c>
      <c r="H753" s="394">
        <v>2185.8000000000002</v>
      </c>
      <c r="I753" s="394">
        <v>2004.8</v>
      </c>
      <c r="J753" s="394">
        <v>2004.8</v>
      </c>
      <c r="K753" s="402">
        <v>144</v>
      </c>
      <c r="L753" s="394">
        <f>'Приложение 2'!C754</f>
        <v>66092</v>
      </c>
      <c r="M753" s="394">
        <v>0</v>
      </c>
      <c r="N753" s="394">
        <v>37387.19</v>
      </c>
      <c r="O753" s="394">
        <v>0</v>
      </c>
      <c r="P753" s="394">
        <v>28704.81</v>
      </c>
      <c r="Q753" s="394">
        <v>0</v>
      </c>
      <c r="R753" s="396">
        <f t="shared" si="144"/>
        <v>32.96687948922586</v>
      </c>
      <c r="S753" s="397">
        <v>118.1</v>
      </c>
      <c r="T753" s="398">
        <v>44196</v>
      </c>
    </row>
    <row r="754" spans="1:22" ht="15.75" x14ac:dyDescent="0.25">
      <c r="A754" s="390" t="s">
        <v>352</v>
      </c>
      <c r="B754" s="399" t="s">
        <v>37</v>
      </c>
      <c r="C754" s="401">
        <v>1976</v>
      </c>
      <c r="D754" s="401">
        <v>1976</v>
      </c>
      <c r="E754" s="393" t="s">
        <v>324</v>
      </c>
      <c r="F754" s="400">
        <v>4</v>
      </c>
      <c r="G754" s="400">
        <v>4</v>
      </c>
      <c r="H754" s="394">
        <v>3575.3</v>
      </c>
      <c r="I754" s="394">
        <v>3168.9</v>
      </c>
      <c r="J754" s="394">
        <v>3168.9</v>
      </c>
      <c r="K754" s="402">
        <v>117</v>
      </c>
      <c r="L754" s="394">
        <f>'Приложение 2'!C755</f>
        <v>817645</v>
      </c>
      <c r="M754" s="394">
        <v>0</v>
      </c>
      <c r="N754" s="394">
        <v>462528.72</v>
      </c>
      <c r="O754" s="394">
        <v>0</v>
      </c>
      <c r="P754" s="394">
        <v>355116.28</v>
      </c>
      <c r="Q754" s="394">
        <v>0</v>
      </c>
      <c r="R754" s="396">
        <f t="shared" si="144"/>
        <v>258.02171100381833</v>
      </c>
      <c r="S754" s="397">
        <v>951.04</v>
      </c>
      <c r="T754" s="398">
        <v>43830</v>
      </c>
    </row>
    <row r="755" spans="1:22" ht="15.75" x14ac:dyDescent="0.25">
      <c r="A755" s="390" t="s">
        <v>353</v>
      </c>
      <c r="B755" s="399" t="s">
        <v>38</v>
      </c>
      <c r="C755" s="401">
        <v>1686</v>
      </c>
      <c r="D755" s="401">
        <v>1686</v>
      </c>
      <c r="E755" s="393" t="s">
        <v>324</v>
      </c>
      <c r="F755" s="400">
        <v>4</v>
      </c>
      <c r="G755" s="400">
        <v>4</v>
      </c>
      <c r="H755" s="394">
        <v>3256.1</v>
      </c>
      <c r="I755" s="394">
        <v>2817.5</v>
      </c>
      <c r="J755" s="394">
        <v>2817.5</v>
      </c>
      <c r="K755" s="402">
        <v>113</v>
      </c>
      <c r="L755" s="394">
        <f>'Приложение 2'!C756</f>
        <v>88929</v>
      </c>
      <c r="M755" s="394">
        <v>0</v>
      </c>
      <c r="N755" s="394">
        <v>50305.72</v>
      </c>
      <c r="O755" s="394">
        <v>0</v>
      </c>
      <c r="P755" s="394">
        <v>38623.279999999999</v>
      </c>
      <c r="Q755" s="394">
        <v>0</v>
      </c>
      <c r="R755" s="396">
        <f t="shared" si="144"/>
        <v>31.563087843833184</v>
      </c>
      <c r="S755" s="397">
        <v>118.1</v>
      </c>
      <c r="T755" s="398">
        <v>43830</v>
      </c>
    </row>
    <row r="756" spans="1:22" ht="15.75" x14ac:dyDescent="0.25">
      <c r="A756" s="390" t="s">
        <v>354</v>
      </c>
      <c r="B756" s="399" t="s">
        <v>39</v>
      </c>
      <c r="C756" s="401">
        <v>1983</v>
      </c>
      <c r="D756" s="401">
        <v>1983</v>
      </c>
      <c r="E756" s="393" t="s">
        <v>323</v>
      </c>
      <c r="F756" s="400">
        <v>5</v>
      </c>
      <c r="G756" s="400">
        <v>6</v>
      </c>
      <c r="H756" s="394">
        <v>4743.7</v>
      </c>
      <c r="I756" s="394">
        <v>4229.5</v>
      </c>
      <c r="J756" s="394">
        <v>4229.5</v>
      </c>
      <c r="K756" s="402">
        <v>165</v>
      </c>
      <c r="L756" s="394">
        <f>'Приложение 2'!C757</f>
        <v>123443</v>
      </c>
      <c r="M756" s="394">
        <v>0</v>
      </c>
      <c r="N756" s="394">
        <v>69829.73</v>
      </c>
      <c r="O756" s="394">
        <v>0</v>
      </c>
      <c r="P756" s="394">
        <v>53613.27</v>
      </c>
      <c r="Q756" s="394">
        <v>0</v>
      </c>
      <c r="R756" s="396">
        <f t="shared" si="144"/>
        <v>29.186192221302754</v>
      </c>
      <c r="S756" s="397">
        <v>111.23</v>
      </c>
      <c r="T756" s="398">
        <v>43830</v>
      </c>
    </row>
    <row r="757" spans="1:22" ht="15.75" x14ac:dyDescent="0.25">
      <c r="A757" s="390" t="s">
        <v>355</v>
      </c>
      <c r="B757" s="399" t="s">
        <v>688</v>
      </c>
      <c r="C757" s="401">
        <v>1977</v>
      </c>
      <c r="D757" s="401">
        <v>2015</v>
      </c>
      <c r="E757" s="400" t="str">
        <f>E745</f>
        <v>крупно-блочный</v>
      </c>
      <c r="F757" s="400">
        <v>4</v>
      </c>
      <c r="G757" s="400">
        <v>4</v>
      </c>
      <c r="H757" s="394">
        <v>3138.7</v>
      </c>
      <c r="I757" s="394">
        <v>3128</v>
      </c>
      <c r="J757" s="394">
        <v>3128</v>
      </c>
      <c r="K757" s="402">
        <v>192</v>
      </c>
      <c r="L757" s="394">
        <f>'Приложение 2'!C758</f>
        <v>2392752</v>
      </c>
      <c r="M757" s="394">
        <v>0</v>
      </c>
      <c r="N757" s="394">
        <v>1361863.62</v>
      </c>
      <c r="O757" s="394">
        <v>0</v>
      </c>
      <c r="P757" s="394">
        <v>1030888.38</v>
      </c>
      <c r="Q757" s="394">
        <v>0</v>
      </c>
      <c r="R757" s="396">
        <f t="shared" si="144"/>
        <v>764.94629156010228</v>
      </c>
      <c r="S757" s="397">
        <v>5367.94</v>
      </c>
      <c r="T757" s="398">
        <v>43830</v>
      </c>
    </row>
    <row r="758" spans="1:22" x14ac:dyDescent="0.25">
      <c r="A758" s="99" t="s">
        <v>363</v>
      </c>
      <c r="B758" s="101" t="s">
        <v>356</v>
      </c>
      <c r="C758" s="97" t="s">
        <v>268</v>
      </c>
      <c r="D758" s="97" t="s">
        <v>268</v>
      </c>
      <c r="E758" s="97" t="s">
        <v>268</v>
      </c>
      <c r="F758" s="97" t="s">
        <v>268</v>
      </c>
      <c r="G758" s="97" t="s">
        <v>268</v>
      </c>
      <c r="H758" s="102">
        <f t="shared" ref="H758:Q758" si="145">SUM(H759:H770)</f>
        <v>22212.400000000001</v>
      </c>
      <c r="I758" s="102">
        <f t="shared" si="145"/>
        <v>20134.300000000003</v>
      </c>
      <c r="J758" s="102">
        <f t="shared" si="145"/>
        <v>19174.500000000004</v>
      </c>
      <c r="K758" s="233">
        <f t="shared" si="145"/>
        <v>998</v>
      </c>
      <c r="L758" s="102">
        <f t="shared" si="145"/>
        <v>7107315</v>
      </c>
      <c r="M758" s="102">
        <f t="shared" si="145"/>
        <v>0</v>
      </c>
      <c r="N758" s="102">
        <f t="shared" si="145"/>
        <v>4425926.6000000006</v>
      </c>
      <c r="O758" s="102">
        <f t="shared" si="145"/>
        <v>0</v>
      </c>
      <c r="P758" s="102">
        <f t="shared" si="145"/>
        <v>2681388.4</v>
      </c>
      <c r="Q758" s="102">
        <f t="shared" si="145"/>
        <v>0</v>
      </c>
      <c r="R758" s="97" t="s">
        <v>268</v>
      </c>
      <c r="S758" s="97" t="s">
        <v>268</v>
      </c>
      <c r="T758" s="97" t="s">
        <v>268</v>
      </c>
      <c r="U758" s="149"/>
    </row>
    <row r="759" spans="1:22" x14ac:dyDescent="0.25">
      <c r="A759" s="206" t="s">
        <v>364</v>
      </c>
      <c r="B759" s="29" t="s">
        <v>21</v>
      </c>
      <c r="C759" s="373">
        <v>1971</v>
      </c>
      <c r="D759" s="373">
        <v>2016</v>
      </c>
      <c r="E759" s="355" t="s">
        <v>314</v>
      </c>
      <c r="F759" s="373">
        <v>3</v>
      </c>
      <c r="G759" s="373">
        <v>2</v>
      </c>
      <c r="H759" s="163">
        <v>1191.0999999999999</v>
      </c>
      <c r="I759" s="163">
        <v>1069.7</v>
      </c>
      <c r="J759" s="163">
        <v>1069.7</v>
      </c>
      <c r="K759" s="406">
        <v>82</v>
      </c>
      <c r="L759" s="51">
        <f>'Приложение 2'!C760</f>
        <v>112567</v>
      </c>
      <c r="M759" s="56">
        <v>0</v>
      </c>
      <c r="N759" s="56">
        <v>69228.34</v>
      </c>
      <c r="O759" s="28">
        <v>0</v>
      </c>
      <c r="P759" s="28">
        <v>43338.66</v>
      </c>
      <c r="Q759" s="28">
        <v>0</v>
      </c>
      <c r="R759" s="51">
        <f t="shared" ref="R759:R770" si="146">L759/I759</f>
        <v>105.23230812377301</v>
      </c>
      <c r="S759" s="28">
        <v>224.82</v>
      </c>
      <c r="T759" s="376">
        <v>43830</v>
      </c>
      <c r="U759" s="149"/>
      <c r="V759" s="149"/>
    </row>
    <row r="760" spans="1:22" x14ac:dyDescent="0.25">
      <c r="A760" s="206" t="s">
        <v>365</v>
      </c>
      <c r="B760" s="29" t="s">
        <v>22</v>
      </c>
      <c r="C760" s="373">
        <v>1987</v>
      </c>
      <c r="D760" s="373">
        <v>2016</v>
      </c>
      <c r="E760" s="355" t="s">
        <v>314</v>
      </c>
      <c r="F760" s="373">
        <v>4</v>
      </c>
      <c r="G760" s="373">
        <v>4</v>
      </c>
      <c r="H760" s="163">
        <v>3114.1</v>
      </c>
      <c r="I760" s="163">
        <v>2798.8</v>
      </c>
      <c r="J760" s="163">
        <v>2798.8</v>
      </c>
      <c r="K760" s="406">
        <v>128</v>
      </c>
      <c r="L760" s="51">
        <f>'Приложение 2'!C761</f>
        <v>126155</v>
      </c>
      <c r="M760" s="28">
        <v>0</v>
      </c>
      <c r="N760" s="56">
        <v>77584.92</v>
      </c>
      <c r="O760" s="28">
        <v>0</v>
      </c>
      <c r="P760" s="28">
        <v>48570.080000000002</v>
      </c>
      <c r="Q760" s="28">
        <v>0</v>
      </c>
      <c r="R760" s="51">
        <f t="shared" si="146"/>
        <v>45.074674860654561</v>
      </c>
      <c r="S760" s="28">
        <v>168.72</v>
      </c>
      <c r="T760" s="376">
        <v>43830</v>
      </c>
      <c r="U760" s="149"/>
      <c r="V760" s="149"/>
    </row>
    <row r="761" spans="1:22" x14ac:dyDescent="0.25">
      <c r="A761" s="206" t="s">
        <v>366</v>
      </c>
      <c r="B761" s="207" t="s">
        <v>371</v>
      </c>
      <c r="C761" s="337">
        <v>1996</v>
      </c>
      <c r="D761" s="337">
        <v>2017</v>
      </c>
      <c r="E761" s="338" t="s">
        <v>314</v>
      </c>
      <c r="F761" s="337">
        <v>4</v>
      </c>
      <c r="G761" s="337">
        <v>2</v>
      </c>
      <c r="H761" s="56">
        <v>1832.8</v>
      </c>
      <c r="I761" s="56">
        <v>1673.5</v>
      </c>
      <c r="J761" s="56">
        <f>I761</f>
        <v>1673.5</v>
      </c>
      <c r="K761" s="406">
        <v>80</v>
      </c>
      <c r="L761" s="51">
        <f>'Приложение 2'!C762</f>
        <v>2675733</v>
      </c>
      <c r="M761" s="56">
        <v>0</v>
      </c>
      <c r="N761" s="56">
        <v>1901598.29</v>
      </c>
      <c r="O761" s="56">
        <v>0</v>
      </c>
      <c r="P761" s="56">
        <v>774134.71000000008</v>
      </c>
      <c r="Q761" s="56">
        <v>0</v>
      </c>
      <c r="R761" s="51">
        <f t="shared" si="146"/>
        <v>1598.8843740663281</v>
      </c>
      <c r="S761" s="56">
        <v>2718.33</v>
      </c>
      <c r="T761" s="340">
        <v>43830</v>
      </c>
      <c r="U761" s="149"/>
      <c r="V761" s="149"/>
    </row>
    <row r="762" spans="1:22" x14ac:dyDescent="0.25">
      <c r="A762" s="206" t="s">
        <v>367</v>
      </c>
      <c r="B762" s="26" t="s">
        <v>372</v>
      </c>
      <c r="C762" s="93">
        <v>1992</v>
      </c>
      <c r="D762" s="93">
        <v>1992</v>
      </c>
      <c r="E762" s="335" t="s">
        <v>314</v>
      </c>
      <c r="F762" s="93">
        <v>3</v>
      </c>
      <c r="G762" s="93">
        <v>2</v>
      </c>
      <c r="H762" s="51">
        <v>1385.8</v>
      </c>
      <c r="I762" s="51">
        <v>1334.7</v>
      </c>
      <c r="J762" s="51">
        <v>374.9</v>
      </c>
      <c r="K762" s="407">
        <v>85</v>
      </c>
      <c r="L762" s="51">
        <f>'Приложение 2'!C763</f>
        <v>1450123</v>
      </c>
      <c r="M762" s="28">
        <v>0</v>
      </c>
      <c r="N762" s="56">
        <v>690740.6</v>
      </c>
      <c r="O762" s="56">
        <v>0</v>
      </c>
      <c r="P762" s="56">
        <v>759382.4</v>
      </c>
      <c r="Q762" s="56">
        <v>0</v>
      </c>
      <c r="R762" s="51">
        <f t="shared" si="146"/>
        <v>1086.4786094253391</v>
      </c>
      <c r="S762" s="56">
        <v>3038.4500000000003</v>
      </c>
      <c r="T762" s="340">
        <v>43830</v>
      </c>
      <c r="U762" s="149"/>
      <c r="V762" s="149"/>
    </row>
    <row r="763" spans="1:22" x14ac:dyDescent="0.25">
      <c r="A763" s="206" t="s">
        <v>368</v>
      </c>
      <c r="B763" s="29" t="s">
        <v>23</v>
      </c>
      <c r="C763" s="373">
        <v>1975</v>
      </c>
      <c r="D763" s="373">
        <v>2013</v>
      </c>
      <c r="E763" s="355" t="s">
        <v>314</v>
      </c>
      <c r="F763" s="373">
        <v>4</v>
      </c>
      <c r="G763" s="373">
        <v>2</v>
      </c>
      <c r="H763" s="163">
        <v>1867.4</v>
      </c>
      <c r="I763" s="163">
        <v>1679.3</v>
      </c>
      <c r="J763" s="163">
        <v>1679.3</v>
      </c>
      <c r="K763" s="406">
        <v>71</v>
      </c>
      <c r="L763" s="51">
        <f>'Приложение 2'!C764</f>
        <v>430479</v>
      </c>
      <c r="M763" s="56">
        <v>0</v>
      </c>
      <c r="N763" s="56">
        <v>264743.2</v>
      </c>
      <c r="O763" s="28">
        <v>0</v>
      </c>
      <c r="P763" s="28">
        <v>165735.79999999999</v>
      </c>
      <c r="Q763" s="28">
        <v>0</v>
      </c>
      <c r="R763" s="51">
        <f t="shared" si="146"/>
        <v>256.3443101292205</v>
      </c>
      <c r="S763" s="28">
        <v>613.6</v>
      </c>
      <c r="T763" s="376">
        <v>43830</v>
      </c>
      <c r="U763" s="149"/>
      <c r="V763" s="149"/>
    </row>
    <row r="764" spans="1:22" x14ac:dyDescent="0.25">
      <c r="A764" s="206" t="s">
        <v>369</v>
      </c>
      <c r="B764" s="207" t="s">
        <v>708</v>
      </c>
      <c r="C764" s="337">
        <v>1981</v>
      </c>
      <c r="D764" s="337">
        <v>2012</v>
      </c>
      <c r="E764" s="335" t="s">
        <v>314</v>
      </c>
      <c r="F764" s="337">
        <v>4</v>
      </c>
      <c r="G764" s="337">
        <v>1</v>
      </c>
      <c r="H764" s="56">
        <v>1495.8</v>
      </c>
      <c r="I764" s="56">
        <v>1305</v>
      </c>
      <c r="J764" s="56">
        <v>1305</v>
      </c>
      <c r="K764" s="368">
        <v>79</v>
      </c>
      <c r="L764" s="51">
        <f>'Приложение 2'!C765</f>
        <v>366625</v>
      </c>
      <c r="M764" s="56">
        <v>0</v>
      </c>
      <c r="N764" s="56">
        <v>225473.2</v>
      </c>
      <c r="O764" s="56">
        <v>0</v>
      </c>
      <c r="P764" s="56">
        <v>141151.79999999999</v>
      </c>
      <c r="Q764" s="56">
        <v>0</v>
      </c>
      <c r="R764" s="51">
        <f t="shared" si="146"/>
        <v>280.93869731800766</v>
      </c>
      <c r="S764" s="56">
        <v>856.38</v>
      </c>
      <c r="T764" s="340">
        <v>43830</v>
      </c>
      <c r="U764" s="149"/>
      <c r="V764" s="149"/>
    </row>
    <row r="765" spans="1:22" x14ac:dyDescent="0.25">
      <c r="A765" s="206" t="s">
        <v>700</v>
      </c>
      <c r="B765" s="207" t="s">
        <v>360</v>
      </c>
      <c r="C765" s="337">
        <v>1963</v>
      </c>
      <c r="D765" s="337">
        <v>2011</v>
      </c>
      <c r="E765" s="338" t="s">
        <v>314</v>
      </c>
      <c r="F765" s="337">
        <v>3</v>
      </c>
      <c r="G765" s="337">
        <v>3</v>
      </c>
      <c r="H765" s="56">
        <v>1577.9</v>
      </c>
      <c r="I765" s="56">
        <v>1445.2</v>
      </c>
      <c r="J765" s="56">
        <v>1445.2</v>
      </c>
      <c r="K765" s="406">
        <v>65</v>
      </c>
      <c r="L765" s="51">
        <f>'Приложение 2'!C766</f>
        <v>235866</v>
      </c>
      <c r="M765" s="56">
        <v>0</v>
      </c>
      <c r="N765" s="56">
        <v>145056.82999999999</v>
      </c>
      <c r="O765" s="56">
        <v>0</v>
      </c>
      <c r="P765" s="56">
        <v>90809.17</v>
      </c>
      <c r="Q765" s="56">
        <v>0</v>
      </c>
      <c r="R765" s="51">
        <f t="shared" si="146"/>
        <v>163.20647661223359</v>
      </c>
      <c r="S765" s="56">
        <v>1551.72</v>
      </c>
      <c r="T765" s="340">
        <v>43830</v>
      </c>
      <c r="U765" s="149"/>
      <c r="V765" s="149"/>
    </row>
    <row r="766" spans="1:22" x14ac:dyDescent="0.25">
      <c r="A766" s="206" t="s">
        <v>701</v>
      </c>
      <c r="B766" s="207" t="s">
        <v>361</v>
      </c>
      <c r="C766" s="337">
        <v>1974</v>
      </c>
      <c r="D766" s="337">
        <v>2018</v>
      </c>
      <c r="E766" s="338" t="s">
        <v>314</v>
      </c>
      <c r="F766" s="337">
        <v>3</v>
      </c>
      <c r="G766" s="337">
        <v>3</v>
      </c>
      <c r="H766" s="56">
        <v>1838.6</v>
      </c>
      <c r="I766" s="56">
        <v>1660.7</v>
      </c>
      <c r="J766" s="56">
        <v>1660.7</v>
      </c>
      <c r="K766" s="406">
        <v>77</v>
      </c>
      <c r="L766" s="51">
        <f>'Приложение 2'!C767</f>
        <v>276403</v>
      </c>
      <c r="M766" s="56">
        <v>0</v>
      </c>
      <c r="N766" s="56">
        <v>169986.96</v>
      </c>
      <c r="O766" s="56">
        <v>0</v>
      </c>
      <c r="P766" s="56">
        <v>106416.04</v>
      </c>
      <c r="Q766" s="56">
        <v>0</v>
      </c>
      <c r="R766" s="51">
        <f t="shared" si="146"/>
        <v>166.43764677545613</v>
      </c>
      <c r="S766" s="56">
        <v>1183.1500000000001</v>
      </c>
      <c r="T766" s="340">
        <v>43830</v>
      </c>
      <c r="U766" s="149"/>
      <c r="V766" s="149"/>
    </row>
    <row r="767" spans="1:22" x14ac:dyDescent="0.25">
      <c r="A767" s="206" t="s">
        <v>702</v>
      </c>
      <c r="B767" s="235" t="s">
        <v>24</v>
      </c>
      <c r="C767" s="373">
        <v>1979</v>
      </c>
      <c r="D767" s="373">
        <v>1979</v>
      </c>
      <c r="E767" s="374" t="s">
        <v>314</v>
      </c>
      <c r="F767" s="373">
        <v>4</v>
      </c>
      <c r="G767" s="373">
        <v>3</v>
      </c>
      <c r="H767" s="28">
        <v>1769.3</v>
      </c>
      <c r="I767" s="28">
        <v>1587.1</v>
      </c>
      <c r="J767" s="28">
        <v>1587.1</v>
      </c>
      <c r="K767" s="406">
        <v>67</v>
      </c>
      <c r="L767" s="51">
        <f>'Приложение 2'!C768</f>
        <v>357205</v>
      </c>
      <c r="M767" s="56">
        <v>0</v>
      </c>
      <c r="N767" s="56">
        <v>219679.93</v>
      </c>
      <c r="O767" s="28">
        <v>0</v>
      </c>
      <c r="P767" s="28">
        <v>137525.07</v>
      </c>
      <c r="Q767" s="28">
        <v>0</v>
      </c>
      <c r="R767" s="51">
        <f t="shared" si="146"/>
        <v>225.06773360216749</v>
      </c>
      <c r="S767" s="28">
        <v>511.79999999999995</v>
      </c>
      <c r="T767" s="340">
        <v>43830</v>
      </c>
      <c r="U767" s="149"/>
      <c r="V767" s="149"/>
    </row>
    <row r="768" spans="1:22" x14ac:dyDescent="0.25">
      <c r="A768" s="206" t="s">
        <v>703</v>
      </c>
      <c r="B768" s="207" t="s">
        <v>362</v>
      </c>
      <c r="C768" s="337">
        <v>1972</v>
      </c>
      <c r="D768" s="337">
        <v>2018</v>
      </c>
      <c r="E768" s="338" t="s">
        <v>314</v>
      </c>
      <c r="F768" s="337">
        <v>3</v>
      </c>
      <c r="G768" s="337">
        <v>3</v>
      </c>
      <c r="H768" s="56">
        <v>1801.2</v>
      </c>
      <c r="I768" s="56">
        <v>1634.9</v>
      </c>
      <c r="J768" s="56">
        <v>1634.9</v>
      </c>
      <c r="K768" s="406">
        <v>80</v>
      </c>
      <c r="L768" s="51">
        <f>'Приложение 2'!C769</f>
        <v>275224</v>
      </c>
      <c r="M768" s="56">
        <v>0</v>
      </c>
      <c r="N768" s="56">
        <v>169261.88</v>
      </c>
      <c r="O768" s="56">
        <v>0</v>
      </c>
      <c r="P768" s="56">
        <v>105962.12</v>
      </c>
      <c r="Q768" s="56">
        <v>0</v>
      </c>
      <c r="R768" s="51">
        <f t="shared" si="146"/>
        <v>168.34301792158541</v>
      </c>
      <c r="S768" s="56">
        <v>1183.1500000000001</v>
      </c>
      <c r="T768" s="340">
        <v>43830</v>
      </c>
      <c r="U768" s="149"/>
      <c r="V768" s="149"/>
    </row>
    <row r="769" spans="1:22" x14ac:dyDescent="0.25">
      <c r="A769" s="206" t="s">
        <v>704</v>
      </c>
      <c r="B769" s="207" t="s">
        <v>25</v>
      </c>
      <c r="C769" s="337">
        <v>1974</v>
      </c>
      <c r="D769" s="337">
        <v>1974</v>
      </c>
      <c r="E769" s="338" t="s">
        <v>314</v>
      </c>
      <c r="F769" s="337">
        <v>4</v>
      </c>
      <c r="G769" s="337">
        <v>3</v>
      </c>
      <c r="H769" s="56">
        <v>2480.9</v>
      </c>
      <c r="I769" s="56">
        <v>2238</v>
      </c>
      <c r="J769" s="56">
        <v>2238</v>
      </c>
      <c r="K769" s="406">
        <v>117</v>
      </c>
      <c r="L769" s="51">
        <f>'Приложение 2'!C770</f>
        <v>370680</v>
      </c>
      <c r="M769" s="28">
        <v>0</v>
      </c>
      <c r="N769" s="56">
        <v>227967.01</v>
      </c>
      <c r="O769" s="56">
        <v>0</v>
      </c>
      <c r="P769" s="56">
        <v>142712.99</v>
      </c>
      <c r="Q769" s="56">
        <v>0</v>
      </c>
      <c r="R769" s="51">
        <f t="shared" si="146"/>
        <v>165.63002680965147</v>
      </c>
      <c r="S769" s="56">
        <v>511.79999999999995</v>
      </c>
      <c r="T769" s="340">
        <v>43830</v>
      </c>
      <c r="U769" s="149"/>
      <c r="V769" s="149"/>
    </row>
    <row r="770" spans="1:22" x14ac:dyDescent="0.25">
      <c r="A770" s="206" t="s">
        <v>20</v>
      </c>
      <c r="B770" s="235" t="s">
        <v>26</v>
      </c>
      <c r="C770" s="373">
        <v>1989</v>
      </c>
      <c r="D770" s="373">
        <v>2016</v>
      </c>
      <c r="E770" s="374" t="s">
        <v>314</v>
      </c>
      <c r="F770" s="373">
        <v>4</v>
      </c>
      <c r="G770" s="373">
        <v>2</v>
      </c>
      <c r="H770" s="28">
        <v>1857.5</v>
      </c>
      <c r="I770" s="28">
        <v>1707.4</v>
      </c>
      <c r="J770" s="28">
        <v>1707.4</v>
      </c>
      <c r="K770" s="406">
        <v>67</v>
      </c>
      <c r="L770" s="51">
        <f>'Приложение 2'!C771</f>
        <v>430255</v>
      </c>
      <c r="M770" s="56">
        <v>0</v>
      </c>
      <c r="N770" s="56">
        <v>264605.44</v>
      </c>
      <c r="O770" s="28">
        <v>0</v>
      </c>
      <c r="P770" s="28">
        <v>165649.56</v>
      </c>
      <c r="Q770" s="28">
        <v>0</v>
      </c>
      <c r="R770" s="51">
        <f t="shared" si="146"/>
        <v>251.99426027878644</v>
      </c>
      <c r="S770" s="28">
        <v>613.6</v>
      </c>
      <c r="T770" s="340">
        <v>43830</v>
      </c>
      <c r="U770" s="150"/>
      <c r="V770" s="149"/>
    </row>
    <row r="771" spans="1:22" x14ac:dyDescent="0.25">
      <c r="A771" s="52" t="s">
        <v>376</v>
      </c>
      <c r="B771" s="41" t="s">
        <v>373</v>
      </c>
      <c r="C771" s="97" t="s">
        <v>268</v>
      </c>
      <c r="D771" s="97" t="s">
        <v>268</v>
      </c>
      <c r="E771" s="97" t="s">
        <v>268</v>
      </c>
      <c r="F771" s="97" t="s">
        <v>268</v>
      </c>
      <c r="G771" s="97" t="s">
        <v>268</v>
      </c>
      <c r="H771" s="43">
        <f>SUM(H772:H773)</f>
        <v>5491.7</v>
      </c>
      <c r="I771" s="43">
        <f t="shared" ref="I771:Q771" si="147">SUM(I772:I773)</f>
        <v>3982.7999999999997</v>
      </c>
      <c r="J771" s="43">
        <f t="shared" si="147"/>
        <v>3662</v>
      </c>
      <c r="K771" s="236">
        <f t="shared" si="147"/>
        <v>217</v>
      </c>
      <c r="L771" s="43">
        <f t="shared" si="147"/>
        <v>3911900</v>
      </c>
      <c r="M771" s="43">
        <f t="shared" si="147"/>
        <v>0</v>
      </c>
      <c r="N771" s="43">
        <f t="shared" si="147"/>
        <v>1830946.4500000002</v>
      </c>
      <c r="O771" s="43">
        <f t="shared" si="147"/>
        <v>0</v>
      </c>
      <c r="P771" s="43">
        <f t="shared" si="147"/>
        <v>2080953.55</v>
      </c>
      <c r="Q771" s="43">
        <f t="shared" si="147"/>
        <v>0</v>
      </c>
      <c r="R771" s="43" t="s">
        <v>268</v>
      </c>
      <c r="S771" s="43" t="s">
        <v>268</v>
      </c>
      <c r="T771" s="97" t="s">
        <v>268</v>
      </c>
      <c r="U771" s="149"/>
    </row>
    <row r="772" spans="1:22" x14ac:dyDescent="0.25">
      <c r="A772" s="206" t="s">
        <v>377</v>
      </c>
      <c r="B772" s="25" t="s">
        <v>717</v>
      </c>
      <c r="C772" s="354">
        <v>1966</v>
      </c>
      <c r="D772" s="354">
        <v>2007</v>
      </c>
      <c r="E772" s="355" t="s">
        <v>314</v>
      </c>
      <c r="F772" s="354">
        <v>2</v>
      </c>
      <c r="G772" s="354">
        <v>2</v>
      </c>
      <c r="H772" s="24">
        <v>691.7</v>
      </c>
      <c r="I772" s="24">
        <v>636.6</v>
      </c>
      <c r="J772" s="408">
        <v>507.8</v>
      </c>
      <c r="K772" s="357">
        <v>42</v>
      </c>
      <c r="L772" s="56">
        <f>'Приложение 2'!C773</f>
        <v>379723</v>
      </c>
      <c r="M772" s="237">
        <v>0</v>
      </c>
      <c r="N772" s="237">
        <v>376933.64</v>
      </c>
      <c r="O772" s="237">
        <v>0</v>
      </c>
      <c r="P772" s="237">
        <v>2789.36</v>
      </c>
      <c r="Q772" s="237">
        <v>0</v>
      </c>
      <c r="R772" s="51">
        <f>L772/I772</f>
        <v>596.48601947847942</v>
      </c>
      <c r="S772" s="237">
        <v>5115.79</v>
      </c>
      <c r="T772" s="409">
        <v>43830</v>
      </c>
      <c r="U772" s="149"/>
      <c r="V772" s="149"/>
    </row>
    <row r="773" spans="1:22" x14ac:dyDescent="0.25">
      <c r="A773" s="206" t="s">
        <v>378</v>
      </c>
      <c r="B773" s="25" t="s">
        <v>380</v>
      </c>
      <c r="C773" s="410">
        <v>1991</v>
      </c>
      <c r="D773" s="410">
        <v>1991</v>
      </c>
      <c r="E773" s="411" t="s">
        <v>314</v>
      </c>
      <c r="F773" s="410">
        <v>4</v>
      </c>
      <c r="G773" s="410">
        <v>4</v>
      </c>
      <c r="H773" s="237">
        <v>4800</v>
      </c>
      <c r="I773" s="237">
        <v>3346.2</v>
      </c>
      <c r="J773" s="237">
        <v>3154.2</v>
      </c>
      <c r="K773" s="412">
        <v>175</v>
      </c>
      <c r="L773" s="56">
        <f>'Приложение 2'!C774</f>
        <v>3532177</v>
      </c>
      <c r="M773" s="237">
        <v>0</v>
      </c>
      <c r="N773" s="237">
        <v>1454012.81</v>
      </c>
      <c r="O773" s="237">
        <v>0</v>
      </c>
      <c r="P773" s="237">
        <v>2078164.19</v>
      </c>
      <c r="Q773" s="237">
        <v>0</v>
      </c>
      <c r="R773" s="51">
        <f>L773/I773</f>
        <v>1055.578566732413</v>
      </c>
      <c r="S773" s="237">
        <v>1740.21</v>
      </c>
      <c r="T773" s="409">
        <v>43830</v>
      </c>
    </row>
    <row r="774" spans="1:22" s="214" customFormat="1" x14ac:dyDescent="0.25">
      <c r="A774" s="52" t="s">
        <v>384</v>
      </c>
      <c r="B774" s="41" t="s">
        <v>635</v>
      </c>
      <c r="C774" s="104" t="s">
        <v>268</v>
      </c>
      <c r="D774" s="104" t="s">
        <v>268</v>
      </c>
      <c r="E774" s="104" t="s">
        <v>268</v>
      </c>
      <c r="F774" s="104" t="s">
        <v>268</v>
      </c>
      <c r="G774" s="104" t="s">
        <v>268</v>
      </c>
      <c r="H774" s="43">
        <f>SUM(H775:H777)</f>
        <v>2619.1000000000004</v>
      </c>
      <c r="I774" s="43">
        <f t="shared" ref="I774:Q774" si="148">SUM(I775:I777)</f>
        <v>2414.1</v>
      </c>
      <c r="J774" s="43">
        <f t="shared" si="148"/>
        <v>2414.1</v>
      </c>
      <c r="K774" s="236">
        <f t="shared" si="148"/>
        <v>124</v>
      </c>
      <c r="L774" s="43">
        <f t="shared" si="148"/>
        <v>3484013</v>
      </c>
      <c r="M774" s="43">
        <f t="shared" si="148"/>
        <v>0</v>
      </c>
      <c r="N774" s="43">
        <f t="shared" si="148"/>
        <v>1379156.51</v>
      </c>
      <c r="O774" s="43">
        <f t="shared" si="148"/>
        <v>0</v>
      </c>
      <c r="P774" s="43">
        <f t="shared" si="148"/>
        <v>2104856.4900000002</v>
      </c>
      <c r="Q774" s="43">
        <f t="shared" si="148"/>
        <v>0</v>
      </c>
      <c r="R774" s="43" t="s">
        <v>268</v>
      </c>
      <c r="S774" s="43" t="s">
        <v>268</v>
      </c>
      <c r="T774" s="104" t="s">
        <v>268</v>
      </c>
      <c r="U774" s="213"/>
      <c r="V774" s="213"/>
    </row>
    <row r="775" spans="1:22" s="4" customFormat="1" x14ac:dyDescent="0.25">
      <c r="A775" s="58" t="s">
        <v>385</v>
      </c>
      <c r="B775" s="47" t="s">
        <v>645</v>
      </c>
      <c r="C775" s="93">
        <v>1975</v>
      </c>
      <c r="D775" s="93">
        <v>2009</v>
      </c>
      <c r="E775" s="335" t="s">
        <v>314</v>
      </c>
      <c r="F775" s="93">
        <v>3</v>
      </c>
      <c r="G775" s="93">
        <v>2</v>
      </c>
      <c r="H775" s="51">
        <v>1212.3</v>
      </c>
      <c r="I775" s="51">
        <v>1094.3</v>
      </c>
      <c r="J775" s="51">
        <v>1094.3</v>
      </c>
      <c r="K775" s="407">
        <v>61</v>
      </c>
      <c r="L775" s="51">
        <f>'Приложение 2'!C776</f>
        <v>3196579</v>
      </c>
      <c r="M775" s="51">
        <v>0</v>
      </c>
      <c r="N775" s="344">
        <v>1265374.94</v>
      </c>
      <c r="O775" s="51">
        <v>0</v>
      </c>
      <c r="P775" s="51">
        <v>1931204.06</v>
      </c>
      <c r="Q775" s="344">
        <v>0</v>
      </c>
      <c r="R775" s="51">
        <f>L775/I775</f>
        <v>2921.1176094306866</v>
      </c>
      <c r="S775" s="51">
        <v>2642.69</v>
      </c>
      <c r="T775" s="336">
        <v>43830</v>
      </c>
      <c r="U775" s="238"/>
      <c r="V775" s="238"/>
    </row>
    <row r="776" spans="1:22" s="4" customFormat="1" x14ac:dyDescent="0.25">
      <c r="A776" s="58" t="s">
        <v>386</v>
      </c>
      <c r="B776" s="47" t="s">
        <v>173</v>
      </c>
      <c r="C776" s="95">
        <v>1971</v>
      </c>
      <c r="D776" s="341">
        <v>2010</v>
      </c>
      <c r="E776" s="341" t="s">
        <v>323</v>
      </c>
      <c r="F776" s="341">
        <v>2</v>
      </c>
      <c r="G776" s="341">
        <v>2</v>
      </c>
      <c r="H776" s="344">
        <v>724.1</v>
      </c>
      <c r="I776" s="344">
        <v>667.7</v>
      </c>
      <c r="J776" s="344">
        <v>667.7</v>
      </c>
      <c r="K776" s="413">
        <v>30</v>
      </c>
      <c r="L776" s="344">
        <f>'Приложение 2'!C777</f>
        <v>144276</v>
      </c>
      <c r="M776" s="344">
        <v>0</v>
      </c>
      <c r="N776" s="344">
        <v>57112.07</v>
      </c>
      <c r="O776" s="344">
        <v>0</v>
      </c>
      <c r="P776" s="344">
        <v>87163.93</v>
      </c>
      <c r="Q776" s="344">
        <v>0</v>
      </c>
      <c r="R776" s="51">
        <f>L776/I776</f>
        <v>216.0790774299835</v>
      </c>
      <c r="S776" s="344">
        <v>1204.5999999999999</v>
      </c>
      <c r="T776" s="414">
        <v>43830</v>
      </c>
      <c r="U776" s="238"/>
      <c r="V776" s="238"/>
    </row>
    <row r="777" spans="1:22" s="4" customFormat="1" x14ac:dyDescent="0.25">
      <c r="A777" s="58" t="s">
        <v>1174</v>
      </c>
      <c r="B777" s="47" t="s">
        <v>174</v>
      </c>
      <c r="C777" s="95">
        <v>1973</v>
      </c>
      <c r="D777" s="341">
        <v>2010</v>
      </c>
      <c r="E777" s="341" t="s">
        <v>323</v>
      </c>
      <c r="F777" s="341">
        <v>2</v>
      </c>
      <c r="G777" s="341">
        <v>2</v>
      </c>
      <c r="H777" s="344">
        <v>682.7</v>
      </c>
      <c r="I777" s="344">
        <v>652.1</v>
      </c>
      <c r="J777" s="344">
        <v>652.1</v>
      </c>
      <c r="K777" s="413">
        <v>33</v>
      </c>
      <c r="L777" s="344">
        <f>'Приложение 2'!C778</f>
        <v>143158</v>
      </c>
      <c r="M777" s="344">
        <v>0</v>
      </c>
      <c r="N777" s="344">
        <v>56669.5</v>
      </c>
      <c r="O777" s="344">
        <v>0</v>
      </c>
      <c r="P777" s="344">
        <v>86488.5</v>
      </c>
      <c r="Q777" s="344">
        <v>0</v>
      </c>
      <c r="R777" s="51">
        <f>L777/I777</f>
        <v>219.5338138322343</v>
      </c>
      <c r="S777" s="344">
        <v>1204.5999999999999</v>
      </c>
      <c r="T777" s="414">
        <v>43830</v>
      </c>
      <c r="U777" s="239"/>
      <c r="V777" s="238"/>
    </row>
    <row r="778" spans="1:22" s="15" customFormat="1" x14ac:dyDescent="0.25">
      <c r="A778" s="52" t="s">
        <v>393</v>
      </c>
      <c r="B778" s="41" t="s">
        <v>723</v>
      </c>
      <c r="C778" s="97" t="s">
        <v>268</v>
      </c>
      <c r="D778" s="97" t="s">
        <v>268</v>
      </c>
      <c r="E778" s="97" t="s">
        <v>268</v>
      </c>
      <c r="F778" s="97" t="s">
        <v>268</v>
      </c>
      <c r="G778" s="97" t="s">
        <v>268</v>
      </c>
      <c r="H778" s="43">
        <f t="shared" ref="H778:Q778" si="149">SUM(H779:H789)</f>
        <v>23761.35</v>
      </c>
      <c r="I778" s="43">
        <f t="shared" si="149"/>
        <v>21260.800000000003</v>
      </c>
      <c r="J778" s="43">
        <f t="shared" si="149"/>
        <v>21260.800000000003</v>
      </c>
      <c r="K778" s="98">
        <f t="shared" si="149"/>
        <v>850</v>
      </c>
      <c r="L778" s="43">
        <f t="shared" si="149"/>
        <v>19246773.25</v>
      </c>
      <c r="M778" s="43">
        <f t="shared" si="149"/>
        <v>0</v>
      </c>
      <c r="N778" s="43">
        <f t="shared" si="149"/>
        <v>9658912.6199999992</v>
      </c>
      <c r="O778" s="43">
        <f t="shared" si="149"/>
        <v>0</v>
      </c>
      <c r="P778" s="43">
        <f t="shared" si="149"/>
        <v>9587860.6300000008</v>
      </c>
      <c r="Q778" s="43">
        <f t="shared" si="149"/>
        <v>0</v>
      </c>
      <c r="R778" s="43" t="s">
        <v>268</v>
      </c>
      <c r="S778" s="43" t="s">
        <v>268</v>
      </c>
      <c r="T778" s="97" t="s">
        <v>268</v>
      </c>
      <c r="U778" s="10"/>
      <c r="V778" s="10"/>
    </row>
    <row r="779" spans="1:22" s="15" customFormat="1" x14ac:dyDescent="0.25">
      <c r="A779" s="58" t="s">
        <v>394</v>
      </c>
      <c r="B779" s="25" t="s">
        <v>179</v>
      </c>
      <c r="C779" s="354">
        <v>1991</v>
      </c>
      <c r="D779" s="354">
        <v>1991</v>
      </c>
      <c r="E779" s="355" t="s">
        <v>314</v>
      </c>
      <c r="F779" s="354">
        <v>3</v>
      </c>
      <c r="G779" s="354">
        <v>2</v>
      </c>
      <c r="H779" s="209">
        <v>1020.9</v>
      </c>
      <c r="I779" s="27">
        <v>907</v>
      </c>
      <c r="J779" s="27">
        <v>907</v>
      </c>
      <c r="K779" s="357">
        <v>32</v>
      </c>
      <c r="L779" s="51">
        <f>'Приложение 2'!C780</f>
        <v>1576952</v>
      </c>
      <c r="M779" s="24">
        <v>0</v>
      </c>
      <c r="N779" s="24">
        <v>1197440.1599999999</v>
      </c>
      <c r="O779" s="24">
        <v>0</v>
      </c>
      <c r="P779" s="24">
        <v>379511.84</v>
      </c>
      <c r="Q779" s="27">
        <v>0</v>
      </c>
      <c r="R779" s="51">
        <f t="shared" ref="R779:R789" si="150">L779/I779</f>
        <v>1738.6460859977949</v>
      </c>
      <c r="S779" s="27">
        <v>4857.6900000000005</v>
      </c>
      <c r="T779" s="377">
        <v>43830</v>
      </c>
      <c r="U779" s="149"/>
      <c r="V779" s="149"/>
    </row>
    <row r="780" spans="1:22" s="15" customFormat="1" ht="14.25" customHeight="1" x14ac:dyDescent="0.25">
      <c r="A780" s="58" t="s">
        <v>395</v>
      </c>
      <c r="B780" s="25" t="s">
        <v>168</v>
      </c>
      <c r="C780" s="354">
        <v>1994</v>
      </c>
      <c r="D780" s="354">
        <v>1994</v>
      </c>
      <c r="E780" s="355" t="s">
        <v>314</v>
      </c>
      <c r="F780" s="354">
        <v>3</v>
      </c>
      <c r="G780" s="354">
        <v>2</v>
      </c>
      <c r="H780" s="209">
        <v>1001.2</v>
      </c>
      <c r="I780" s="27">
        <v>898.6</v>
      </c>
      <c r="J780" s="27">
        <v>898.6</v>
      </c>
      <c r="K780" s="357">
        <v>24</v>
      </c>
      <c r="L780" s="51">
        <f>'Приложение 2'!C781</f>
        <v>1947451</v>
      </c>
      <c r="M780" s="24">
        <v>0</v>
      </c>
      <c r="N780" s="24">
        <v>1650750</v>
      </c>
      <c r="O780" s="24">
        <v>0</v>
      </c>
      <c r="P780" s="24">
        <v>296701</v>
      </c>
      <c r="Q780" s="27">
        <v>0</v>
      </c>
      <c r="R780" s="51">
        <f t="shared" si="150"/>
        <v>2167.2056532383708</v>
      </c>
      <c r="S780" s="27">
        <v>5062.74</v>
      </c>
      <c r="T780" s="377">
        <v>43830</v>
      </c>
      <c r="U780" s="149"/>
      <c r="V780" s="149"/>
    </row>
    <row r="781" spans="1:22" s="15" customFormat="1" x14ac:dyDescent="0.25">
      <c r="A781" s="58" t="s">
        <v>400</v>
      </c>
      <c r="B781" s="25" t="s">
        <v>180</v>
      </c>
      <c r="C781" s="354">
        <v>1988</v>
      </c>
      <c r="D781" s="354">
        <v>1988</v>
      </c>
      <c r="E781" s="355" t="s">
        <v>323</v>
      </c>
      <c r="F781" s="354">
        <v>4</v>
      </c>
      <c r="G781" s="354">
        <v>2</v>
      </c>
      <c r="H781" s="209">
        <v>1837</v>
      </c>
      <c r="I781" s="27">
        <v>1667.9</v>
      </c>
      <c r="J781" s="27">
        <v>1667.9</v>
      </c>
      <c r="K781" s="357">
        <v>69</v>
      </c>
      <c r="L781" s="51">
        <f>'Приложение 2'!C782</f>
        <v>82728</v>
      </c>
      <c r="M781" s="24">
        <v>0</v>
      </c>
      <c r="N781" s="24">
        <v>37024.82</v>
      </c>
      <c r="O781" s="24">
        <v>0</v>
      </c>
      <c r="P781" s="24">
        <v>45703.18</v>
      </c>
      <c r="Q781" s="27">
        <v>0</v>
      </c>
      <c r="R781" s="51">
        <f t="shared" si="150"/>
        <v>49.600095929012525</v>
      </c>
      <c r="S781" s="27">
        <v>118.1</v>
      </c>
      <c r="T781" s="377">
        <v>43830</v>
      </c>
      <c r="U781" s="149"/>
      <c r="V781" s="149"/>
    </row>
    <row r="782" spans="1:22" s="15" customFormat="1" x14ac:dyDescent="0.25">
      <c r="A782" s="58" t="s">
        <v>401</v>
      </c>
      <c r="B782" s="25" t="s">
        <v>181</v>
      </c>
      <c r="C782" s="354">
        <v>1983</v>
      </c>
      <c r="D782" s="354">
        <v>1983</v>
      </c>
      <c r="E782" s="355" t="s">
        <v>323</v>
      </c>
      <c r="F782" s="354">
        <v>4</v>
      </c>
      <c r="G782" s="354">
        <v>2</v>
      </c>
      <c r="H782" s="209">
        <v>1818.2</v>
      </c>
      <c r="I782" s="27">
        <v>1651.3</v>
      </c>
      <c r="J782" s="27">
        <v>1651.3</v>
      </c>
      <c r="K782" s="357">
        <v>42</v>
      </c>
      <c r="L782" s="51">
        <f>'Приложение 2'!C783</f>
        <v>82646</v>
      </c>
      <c r="M782" s="24">
        <v>0</v>
      </c>
      <c r="N782" s="24">
        <v>36214.129999999997</v>
      </c>
      <c r="O782" s="24">
        <v>0</v>
      </c>
      <c r="P782" s="24">
        <v>46431.87</v>
      </c>
      <c r="Q782" s="27">
        <v>0</v>
      </c>
      <c r="R782" s="51">
        <f t="shared" si="150"/>
        <v>50.0490522618543</v>
      </c>
      <c r="S782" s="27">
        <v>118.1</v>
      </c>
      <c r="T782" s="377">
        <v>43830</v>
      </c>
      <c r="U782" s="149"/>
      <c r="V782" s="149"/>
    </row>
    <row r="783" spans="1:22" s="15" customFormat="1" x14ac:dyDescent="0.25">
      <c r="A783" s="58" t="s">
        <v>5</v>
      </c>
      <c r="B783" s="25" t="s">
        <v>4</v>
      </c>
      <c r="C783" s="354">
        <v>1980</v>
      </c>
      <c r="D783" s="354">
        <v>1980</v>
      </c>
      <c r="E783" s="355" t="s">
        <v>314</v>
      </c>
      <c r="F783" s="354">
        <v>4</v>
      </c>
      <c r="G783" s="354">
        <v>3</v>
      </c>
      <c r="H783" s="209">
        <v>2506.3000000000002</v>
      </c>
      <c r="I783" s="27">
        <v>2263.8000000000002</v>
      </c>
      <c r="J783" s="27">
        <v>2263.8000000000002</v>
      </c>
      <c r="K783" s="357">
        <v>110</v>
      </c>
      <c r="L783" s="51">
        <f>'Приложение 2'!C784</f>
        <v>85653</v>
      </c>
      <c r="M783" s="24">
        <v>0</v>
      </c>
      <c r="N783" s="24">
        <v>38333.56</v>
      </c>
      <c r="O783" s="24">
        <v>0</v>
      </c>
      <c r="P783" s="24">
        <v>47319.44</v>
      </c>
      <c r="Q783" s="27">
        <v>0</v>
      </c>
      <c r="R783" s="51">
        <f t="shared" si="150"/>
        <v>37.835939570633442</v>
      </c>
      <c r="S783" s="27">
        <v>118.1</v>
      </c>
      <c r="T783" s="377">
        <v>43830</v>
      </c>
      <c r="U783" s="149"/>
      <c r="V783" s="149"/>
    </row>
    <row r="784" spans="1:22" s="15" customFormat="1" x14ac:dyDescent="0.25">
      <c r="A784" s="58" t="s">
        <v>6</v>
      </c>
      <c r="B784" s="25" t="s">
        <v>182</v>
      </c>
      <c r="C784" s="354">
        <v>1975</v>
      </c>
      <c r="D784" s="354">
        <v>1975</v>
      </c>
      <c r="E784" s="355" t="s">
        <v>314</v>
      </c>
      <c r="F784" s="354">
        <v>2</v>
      </c>
      <c r="G784" s="354">
        <v>1</v>
      </c>
      <c r="H784" s="209">
        <v>413</v>
      </c>
      <c r="I784" s="27">
        <v>370.9</v>
      </c>
      <c r="J784" s="27">
        <v>370.9</v>
      </c>
      <c r="K784" s="357">
        <v>19</v>
      </c>
      <c r="L784" s="51">
        <f>'Приложение 2'!C785</f>
        <v>2444646</v>
      </c>
      <c r="M784" s="24">
        <v>0</v>
      </c>
      <c r="N784" s="24">
        <v>1171598.52</v>
      </c>
      <c r="O784" s="24">
        <v>0</v>
      </c>
      <c r="P784" s="24">
        <v>1273047.48</v>
      </c>
      <c r="Q784" s="27">
        <v>0</v>
      </c>
      <c r="R784" s="51">
        <f t="shared" si="150"/>
        <v>6591.1188999730393</v>
      </c>
      <c r="S784" s="27">
        <v>5457.8600000000006</v>
      </c>
      <c r="T784" s="377">
        <v>43830</v>
      </c>
      <c r="U784" s="149"/>
      <c r="V784" s="149"/>
    </row>
    <row r="785" spans="1:22" s="15" customFormat="1" x14ac:dyDescent="0.25">
      <c r="A785" s="58" t="s">
        <v>7</v>
      </c>
      <c r="B785" s="25" t="s">
        <v>183</v>
      </c>
      <c r="C785" s="354">
        <v>1980</v>
      </c>
      <c r="D785" s="354">
        <v>1980</v>
      </c>
      <c r="E785" s="355" t="s">
        <v>314</v>
      </c>
      <c r="F785" s="354">
        <v>2</v>
      </c>
      <c r="G785" s="354">
        <v>2</v>
      </c>
      <c r="H785" s="209">
        <v>645.29999999999995</v>
      </c>
      <c r="I785" s="27">
        <v>594</v>
      </c>
      <c r="J785" s="27">
        <v>594</v>
      </c>
      <c r="K785" s="357">
        <v>28</v>
      </c>
      <c r="L785" s="51">
        <f>'Приложение 2'!C786</f>
        <v>2875324.25</v>
      </c>
      <c r="M785" s="24">
        <v>0</v>
      </c>
      <c r="N785" s="24">
        <v>1168900.5</v>
      </c>
      <c r="O785" s="24">
        <v>0</v>
      </c>
      <c r="P785" s="24">
        <v>1706423.75</v>
      </c>
      <c r="Q785" s="27">
        <v>0</v>
      </c>
      <c r="R785" s="51">
        <f t="shared" si="150"/>
        <v>4840.6132154882152</v>
      </c>
      <c r="S785" s="27">
        <v>3276.9500000000003</v>
      </c>
      <c r="T785" s="377">
        <v>43830</v>
      </c>
      <c r="U785" s="149"/>
      <c r="V785" s="149"/>
    </row>
    <row r="786" spans="1:22" s="15" customFormat="1" x14ac:dyDescent="0.25">
      <c r="A786" s="58" t="s">
        <v>8</v>
      </c>
      <c r="B786" s="25" t="s">
        <v>184</v>
      </c>
      <c r="C786" s="354">
        <v>1988</v>
      </c>
      <c r="D786" s="354">
        <v>1988</v>
      </c>
      <c r="E786" s="355" t="s">
        <v>314</v>
      </c>
      <c r="F786" s="354">
        <v>4</v>
      </c>
      <c r="G786" s="354">
        <v>2</v>
      </c>
      <c r="H786" s="209">
        <v>1287.6500000000001</v>
      </c>
      <c r="I786" s="27">
        <v>1106.7</v>
      </c>
      <c r="J786" s="27">
        <v>1106.7</v>
      </c>
      <c r="K786" s="357">
        <v>55</v>
      </c>
      <c r="L786" s="51">
        <f>'Приложение 2'!C787</f>
        <v>2764091</v>
      </c>
      <c r="M786" s="24">
        <v>0</v>
      </c>
      <c r="N786" s="24">
        <v>1207546.75</v>
      </c>
      <c r="O786" s="24">
        <v>0</v>
      </c>
      <c r="P786" s="24">
        <v>1556544.25</v>
      </c>
      <c r="Q786" s="27">
        <v>0</v>
      </c>
      <c r="R786" s="51">
        <f t="shared" si="150"/>
        <v>2497.5973615252551</v>
      </c>
      <c r="S786" s="27">
        <v>1822.1</v>
      </c>
      <c r="T786" s="377">
        <v>43830</v>
      </c>
      <c r="U786" s="149"/>
      <c r="V786" s="149"/>
    </row>
    <row r="787" spans="1:22" s="15" customFormat="1" x14ac:dyDescent="0.25">
      <c r="A787" s="58" t="s">
        <v>103</v>
      </c>
      <c r="B787" s="25" t="s">
        <v>185</v>
      </c>
      <c r="C787" s="354">
        <v>1993</v>
      </c>
      <c r="D787" s="354">
        <v>1993</v>
      </c>
      <c r="E787" s="355" t="s">
        <v>314</v>
      </c>
      <c r="F787" s="354">
        <v>4</v>
      </c>
      <c r="G787" s="354">
        <v>3</v>
      </c>
      <c r="H787" s="209">
        <v>3688.3</v>
      </c>
      <c r="I787" s="27">
        <v>3377.6</v>
      </c>
      <c r="J787" s="27">
        <v>3377.6</v>
      </c>
      <c r="K787" s="357">
        <v>121</v>
      </c>
      <c r="L787" s="51">
        <f>'Приложение 2'!C788</f>
        <v>70055</v>
      </c>
      <c r="M787" s="24">
        <v>0</v>
      </c>
      <c r="N787" s="24">
        <v>32245.31</v>
      </c>
      <c r="O787" s="24">
        <v>0</v>
      </c>
      <c r="P787" s="24">
        <v>37809.69</v>
      </c>
      <c r="Q787" s="27">
        <v>0</v>
      </c>
      <c r="R787" s="51">
        <f t="shared" si="150"/>
        <v>20.741058739933681</v>
      </c>
      <c r="S787" s="27">
        <v>118.1</v>
      </c>
      <c r="T787" s="377">
        <v>43830</v>
      </c>
      <c r="U787" s="149"/>
      <c r="V787" s="149"/>
    </row>
    <row r="788" spans="1:22" s="15" customFormat="1" x14ac:dyDescent="0.25">
      <c r="A788" s="58" t="s">
        <v>104</v>
      </c>
      <c r="B788" s="25" t="s">
        <v>186</v>
      </c>
      <c r="C788" s="354">
        <v>1988</v>
      </c>
      <c r="D788" s="354">
        <v>1988</v>
      </c>
      <c r="E788" s="355" t="s">
        <v>323</v>
      </c>
      <c r="F788" s="354">
        <v>5</v>
      </c>
      <c r="G788" s="354">
        <v>6</v>
      </c>
      <c r="H788" s="209">
        <v>4807.8999999999996</v>
      </c>
      <c r="I788" s="27">
        <v>4247.8999999999996</v>
      </c>
      <c r="J788" s="27">
        <v>4247.8999999999996</v>
      </c>
      <c r="K788" s="357">
        <v>170</v>
      </c>
      <c r="L788" s="51">
        <f>'Приложение 2'!C789</f>
        <v>7082167</v>
      </c>
      <c r="M788" s="24">
        <v>0</v>
      </c>
      <c r="N788" s="24">
        <v>3013659.31</v>
      </c>
      <c r="O788" s="24">
        <v>0</v>
      </c>
      <c r="P788" s="24">
        <v>4068507.69</v>
      </c>
      <c r="Q788" s="27">
        <v>0</v>
      </c>
      <c r="R788" s="51">
        <f t="shared" si="150"/>
        <v>1667.2160361590434</v>
      </c>
      <c r="S788" s="27">
        <v>1688.34</v>
      </c>
      <c r="T788" s="377">
        <v>43830</v>
      </c>
      <c r="U788" s="149"/>
      <c r="V788" s="149"/>
    </row>
    <row r="789" spans="1:22" s="15" customFormat="1" x14ac:dyDescent="0.25">
      <c r="A789" s="58" t="s">
        <v>110</v>
      </c>
      <c r="B789" s="25" t="s">
        <v>187</v>
      </c>
      <c r="C789" s="354">
        <v>1993</v>
      </c>
      <c r="D789" s="354">
        <v>1993</v>
      </c>
      <c r="E789" s="355" t="s">
        <v>323</v>
      </c>
      <c r="F789" s="354">
        <v>5</v>
      </c>
      <c r="G789" s="354">
        <v>6</v>
      </c>
      <c r="H789" s="209">
        <v>4735.6000000000004</v>
      </c>
      <c r="I789" s="27">
        <v>4175.1000000000004</v>
      </c>
      <c r="J789" s="27">
        <v>4175.1000000000004</v>
      </c>
      <c r="K789" s="357">
        <v>180</v>
      </c>
      <c r="L789" s="51">
        <f>'Приложение 2'!C790</f>
        <v>235060</v>
      </c>
      <c r="M789" s="24">
        <v>0</v>
      </c>
      <c r="N789" s="24">
        <v>105199.56</v>
      </c>
      <c r="O789" s="24">
        <v>0</v>
      </c>
      <c r="P789" s="24">
        <v>129860.44</v>
      </c>
      <c r="Q789" s="27">
        <v>0</v>
      </c>
      <c r="R789" s="51">
        <f t="shared" si="150"/>
        <v>56.300447893463627</v>
      </c>
      <c r="S789" s="27">
        <v>111.23</v>
      </c>
      <c r="T789" s="377">
        <v>43830</v>
      </c>
      <c r="U789" s="149">
        <v>356829.6</v>
      </c>
      <c r="V789" s="149"/>
    </row>
    <row r="790" spans="1:22" x14ac:dyDescent="0.25">
      <c r="A790" s="52" t="s">
        <v>636</v>
      </c>
      <c r="B790" s="41" t="s">
        <v>381</v>
      </c>
      <c r="C790" s="97" t="s">
        <v>268</v>
      </c>
      <c r="D790" s="97" t="s">
        <v>268</v>
      </c>
      <c r="E790" s="97" t="s">
        <v>268</v>
      </c>
      <c r="F790" s="97" t="s">
        <v>268</v>
      </c>
      <c r="G790" s="218" t="s">
        <v>268</v>
      </c>
      <c r="H790" s="43">
        <f>SUM(H791:H796)</f>
        <v>17191.3</v>
      </c>
      <c r="I790" s="43">
        <f t="shared" ref="I790:Q790" si="151">SUM(I791:I796)</f>
        <v>15955</v>
      </c>
      <c r="J790" s="43">
        <f t="shared" si="151"/>
        <v>15955</v>
      </c>
      <c r="K790" s="236">
        <f t="shared" si="151"/>
        <v>879</v>
      </c>
      <c r="L790" s="43">
        <f t="shared" si="151"/>
        <v>9476499.5299999993</v>
      </c>
      <c r="M790" s="43">
        <f t="shared" si="151"/>
        <v>0</v>
      </c>
      <c r="N790" s="43">
        <f t="shared" si="151"/>
        <v>5798013.209999999</v>
      </c>
      <c r="O790" s="43">
        <f t="shared" si="151"/>
        <v>0</v>
      </c>
      <c r="P790" s="43">
        <f t="shared" si="151"/>
        <v>3678486.3200000003</v>
      </c>
      <c r="Q790" s="43">
        <f t="shared" si="151"/>
        <v>0</v>
      </c>
      <c r="R790" s="43" t="s">
        <v>268</v>
      </c>
      <c r="S790" s="43" t="s">
        <v>268</v>
      </c>
      <c r="T790" s="105" t="s">
        <v>268</v>
      </c>
      <c r="U790" s="149">
        <f>L790+U789</f>
        <v>9833329.129999999</v>
      </c>
    </row>
    <row r="791" spans="1:22" x14ac:dyDescent="0.25">
      <c r="A791" s="58" t="s">
        <v>638</v>
      </c>
      <c r="B791" s="241" t="s">
        <v>388</v>
      </c>
      <c r="C791" s="410">
        <v>1990</v>
      </c>
      <c r="D791" s="410">
        <v>2013</v>
      </c>
      <c r="E791" s="411" t="s">
        <v>323</v>
      </c>
      <c r="F791" s="410">
        <v>5</v>
      </c>
      <c r="G791" s="410">
        <v>6</v>
      </c>
      <c r="H791" s="237">
        <v>4759.3</v>
      </c>
      <c r="I791" s="237">
        <v>4187</v>
      </c>
      <c r="J791" s="237">
        <v>4187</v>
      </c>
      <c r="K791" s="412">
        <v>267</v>
      </c>
      <c r="L791" s="237">
        <f>'Приложение 2'!C792</f>
        <v>5375781</v>
      </c>
      <c r="M791" s="237">
        <v>0</v>
      </c>
      <c r="N791" s="209">
        <v>3245314.76</v>
      </c>
      <c r="O791" s="237">
        <v>0</v>
      </c>
      <c r="P791" s="237">
        <v>2130466.2400000002</v>
      </c>
      <c r="Q791" s="237">
        <v>0</v>
      </c>
      <c r="R791" s="51">
        <f t="shared" ref="R791:R796" si="152">L791/I791</f>
        <v>1283.9219011225221</v>
      </c>
      <c r="S791" s="237">
        <v>1556.58</v>
      </c>
      <c r="T791" s="409">
        <v>43830</v>
      </c>
      <c r="U791" s="149"/>
      <c r="V791" s="149"/>
    </row>
    <row r="792" spans="1:22" x14ac:dyDescent="0.25">
      <c r="A792" s="58" t="s">
        <v>639</v>
      </c>
      <c r="B792" s="26" t="s">
        <v>175</v>
      </c>
      <c r="C792" s="410">
        <v>1966</v>
      </c>
      <c r="D792" s="410">
        <v>2010</v>
      </c>
      <c r="E792" s="411" t="s">
        <v>324</v>
      </c>
      <c r="F792" s="410">
        <v>3</v>
      </c>
      <c r="G792" s="410">
        <v>2</v>
      </c>
      <c r="H792" s="237">
        <v>1082</v>
      </c>
      <c r="I792" s="237">
        <v>951.9</v>
      </c>
      <c r="J792" s="237">
        <v>951.9</v>
      </c>
      <c r="K792" s="412">
        <v>68</v>
      </c>
      <c r="L792" s="237">
        <f>'Приложение 2'!C793</f>
        <v>45736</v>
      </c>
      <c r="M792" s="237">
        <v>0</v>
      </c>
      <c r="N792" s="209">
        <v>30486.15</v>
      </c>
      <c r="O792" s="237">
        <v>0</v>
      </c>
      <c r="P792" s="237">
        <v>15249.85</v>
      </c>
      <c r="Q792" s="237">
        <v>0</v>
      </c>
      <c r="R792" s="51">
        <f t="shared" si="152"/>
        <v>48.047063767202438</v>
      </c>
      <c r="S792" s="237">
        <v>118.02499956</v>
      </c>
      <c r="T792" s="409">
        <v>43830</v>
      </c>
      <c r="U792" s="149"/>
      <c r="V792" s="149"/>
    </row>
    <row r="793" spans="1:22" x14ac:dyDescent="0.25">
      <c r="A793" s="58" t="s">
        <v>734</v>
      </c>
      <c r="B793" s="26" t="s">
        <v>176</v>
      </c>
      <c r="C793" s="410">
        <v>1973</v>
      </c>
      <c r="D793" s="410">
        <v>2011</v>
      </c>
      <c r="E793" s="411" t="s">
        <v>323</v>
      </c>
      <c r="F793" s="410">
        <v>5</v>
      </c>
      <c r="G793" s="410">
        <v>4</v>
      </c>
      <c r="H793" s="237">
        <v>3070.1</v>
      </c>
      <c r="I793" s="237">
        <v>2698.8</v>
      </c>
      <c r="J793" s="237">
        <v>2698.8</v>
      </c>
      <c r="K793" s="412">
        <v>131</v>
      </c>
      <c r="L793" s="237">
        <f>'Приложение 2'!C794</f>
        <v>381897.55</v>
      </c>
      <c r="M793" s="237">
        <v>0</v>
      </c>
      <c r="N793" s="209">
        <v>381897.55</v>
      </c>
      <c r="O793" s="237">
        <v>0</v>
      </c>
      <c r="P793" s="237">
        <v>0</v>
      </c>
      <c r="Q793" s="237">
        <v>0</v>
      </c>
      <c r="R793" s="51">
        <f t="shared" si="152"/>
        <v>141.50642878316287</v>
      </c>
      <c r="S793" s="237">
        <v>725.89719618000004</v>
      </c>
      <c r="T793" s="409">
        <v>43830</v>
      </c>
      <c r="U793" s="149"/>
      <c r="V793" s="149"/>
    </row>
    <row r="794" spans="1:22" x14ac:dyDescent="0.25">
      <c r="A794" s="58" t="s">
        <v>735</v>
      </c>
      <c r="B794" s="26" t="s">
        <v>726</v>
      </c>
      <c r="C794" s="410">
        <v>1981</v>
      </c>
      <c r="D794" s="410">
        <v>2011</v>
      </c>
      <c r="E794" s="411" t="s">
        <v>323</v>
      </c>
      <c r="F794" s="410">
        <v>5</v>
      </c>
      <c r="G794" s="415">
        <v>4</v>
      </c>
      <c r="H794" s="237">
        <v>2687.6</v>
      </c>
      <c r="I794" s="237">
        <v>2687.6</v>
      </c>
      <c r="J794" s="237">
        <v>2687.6</v>
      </c>
      <c r="K794" s="412">
        <v>147</v>
      </c>
      <c r="L794" s="237">
        <f>'Приложение 2'!C795</f>
        <v>1691434</v>
      </c>
      <c r="M794" s="237">
        <v>0</v>
      </c>
      <c r="N794" s="209">
        <v>797418.87</v>
      </c>
      <c r="O794" s="237">
        <v>0</v>
      </c>
      <c r="P794" s="209">
        <v>894015.13</v>
      </c>
      <c r="Q794" s="237">
        <v>0</v>
      </c>
      <c r="R794" s="51">
        <f t="shared" si="152"/>
        <v>629.34737312100015</v>
      </c>
      <c r="S794" s="237">
        <v>1743.96</v>
      </c>
      <c r="T794" s="409">
        <v>43830</v>
      </c>
      <c r="U794" s="149"/>
      <c r="V794" s="149"/>
    </row>
    <row r="795" spans="1:22" x14ac:dyDescent="0.25">
      <c r="A795" s="58" t="s">
        <v>736</v>
      </c>
      <c r="B795" s="26" t="s">
        <v>729</v>
      </c>
      <c r="C795" s="410">
        <v>1984</v>
      </c>
      <c r="D795" s="410">
        <v>2013</v>
      </c>
      <c r="E795" s="411" t="s">
        <v>323</v>
      </c>
      <c r="F795" s="410">
        <v>5</v>
      </c>
      <c r="G795" s="410">
        <v>6</v>
      </c>
      <c r="H795" s="237">
        <v>4239.7</v>
      </c>
      <c r="I795" s="237">
        <v>4239.7</v>
      </c>
      <c r="J795" s="237">
        <v>4239.7</v>
      </c>
      <c r="K795" s="412">
        <v>206</v>
      </c>
      <c r="L795" s="237">
        <f>'Приложение 2'!C796</f>
        <v>753853.98</v>
      </c>
      <c r="M795" s="237">
        <v>0</v>
      </c>
      <c r="N795" s="209">
        <v>753853.98</v>
      </c>
      <c r="O795" s="237">
        <v>0</v>
      </c>
      <c r="P795" s="209">
        <v>0</v>
      </c>
      <c r="Q795" s="237">
        <v>0</v>
      </c>
      <c r="R795" s="51">
        <f t="shared" si="152"/>
        <v>177.8083307781211</v>
      </c>
      <c r="S795" s="237">
        <v>725.9</v>
      </c>
      <c r="T795" s="409">
        <v>43830</v>
      </c>
      <c r="U795" s="149"/>
      <c r="V795" s="149"/>
    </row>
    <row r="796" spans="1:22" x14ac:dyDescent="0.25">
      <c r="A796" s="58" t="s">
        <v>737</v>
      </c>
      <c r="B796" s="26" t="s">
        <v>389</v>
      </c>
      <c r="C796" s="410">
        <v>1982</v>
      </c>
      <c r="D796" s="410">
        <v>2011</v>
      </c>
      <c r="E796" s="411" t="s">
        <v>324</v>
      </c>
      <c r="F796" s="410">
        <v>3</v>
      </c>
      <c r="G796" s="415">
        <v>2</v>
      </c>
      <c r="H796" s="237">
        <v>1352.6</v>
      </c>
      <c r="I796" s="237">
        <v>1190</v>
      </c>
      <c r="J796" s="237">
        <v>1190</v>
      </c>
      <c r="K796" s="412">
        <v>60</v>
      </c>
      <c r="L796" s="237">
        <f>'Приложение 2'!C797</f>
        <v>1227797</v>
      </c>
      <c r="M796" s="237">
        <v>0</v>
      </c>
      <c r="N796" s="209">
        <v>589041.9</v>
      </c>
      <c r="O796" s="237">
        <v>0</v>
      </c>
      <c r="P796" s="209">
        <v>638755.1</v>
      </c>
      <c r="Q796" s="237">
        <v>0</v>
      </c>
      <c r="R796" s="51">
        <f t="shared" si="152"/>
        <v>1031.7621848739495</v>
      </c>
      <c r="S796" s="237">
        <v>4277.82</v>
      </c>
      <c r="T796" s="409">
        <v>43830</v>
      </c>
      <c r="U796" s="240" t="s">
        <v>1317</v>
      </c>
      <c r="V796" s="240"/>
    </row>
    <row r="797" spans="1:22" x14ac:dyDescent="0.25">
      <c r="A797" s="52" t="s">
        <v>640</v>
      </c>
      <c r="B797" s="41" t="s">
        <v>390</v>
      </c>
      <c r="C797" s="97" t="s">
        <v>268</v>
      </c>
      <c r="D797" s="97" t="s">
        <v>268</v>
      </c>
      <c r="E797" s="97" t="s">
        <v>268</v>
      </c>
      <c r="F797" s="97" t="s">
        <v>268</v>
      </c>
      <c r="G797" s="97" t="s">
        <v>268</v>
      </c>
      <c r="H797" s="43">
        <f>SUM(H798:H800)</f>
        <v>10118.5</v>
      </c>
      <c r="I797" s="43">
        <f t="shared" ref="I797:P797" si="153">SUM(I798:I800)</f>
        <v>8642.1999999999989</v>
      </c>
      <c r="J797" s="43">
        <f t="shared" si="153"/>
        <v>8642.1999999999989</v>
      </c>
      <c r="K797" s="236">
        <f t="shared" si="153"/>
        <v>438</v>
      </c>
      <c r="L797" s="43">
        <f t="shared" si="153"/>
        <v>7187401</v>
      </c>
      <c r="M797" s="43">
        <f t="shared" si="153"/>
        <v>0</v>
      </c>
      <c r="N797" s="43">
        <f t="shared" si="153"/>
        <v>5306391.040000001</v>
      </c>
      <c r="O797" s="43">
        <f t="shared" si="153"/>
        <v>0</v>
      </c>
      <c r="P797" s="43">
        <f t="shared" si="153"/>
        <v>1881009.96</v>
      </c>
      <c r="Q797" s="43">
        <f>SUM(Q798:Q799)</f>
        <v>0</v>
      </c>
      <c r="R797" s="43" t="s">
        <v>268</v>
      </c>
      <c r="S797" s="43" t="s">
        <v>268</v>
      </c>
      <c r="T797" s="97" t="s">
        <v>268</v>
      </c>
    </row>
    <row r="798" spans="1:22" x14ac:dyDescent="0.25">
      <c r="A798" s="58" t="s">
        <v>641</v>
      </c>
      <c r="B798" s="241" t="s">
        <v>402</v>
      </c>
      <c r="C798" s="410">
        <v>1990</v>
      </c>
      <c r="D798" s="410">
        <v>1990</v>
      </c>
      <c r="E798" s="411" t="s">
        <v>314</v>
      </c>
      <c r="F798" s="410">
        <v>4</v>
      </c>
      <c r="G798" s="410">
        <v>4</v>
      </c>
      <c r="H798" s="237">
        <v>3682.9</v>
      </c>
      <c r="I798" s="237">
        <v>3375.4</v>
      </c>
      <c r="J798" s="237">
        <v>3375.4</v>
      </c>
      <c r="K798" s="412">
        <v>164</v>
      </c>
      <c r="L798" s="237">
        <f>'Приложение 2'!C799</f>
        <v>4110567</v>
      </c>
      <c r="M798" s="237">
        <v>0</v>
      </c>
      <c r="N798" s="237">
        <v>2599051.2000000002</v>
      </c>
      <c r="O798" s="237">
        <v>0</v>
      </c>
      <c r="P798" s="237">
        <v>1511515.8</v>
      </c>
      <c r="Q798" s="237">
        <v>0</v>
      </c>
      <c r="R798" s="51">
        <f>L798/I798</f>
        <v>1217.8014457545771</v>
      </c>
      <c r="S798" s="237">
        <v>1985.3</v>
      </c>
      <c r="T798" s="409">
        <v>43830</v>
      </c>
    </row>
    <row r="799" spans="1:22" x14ac:dyDescent="0.25">
      <c r="A799" s="58" t="s">
        <v>642</v>
      </c>
      <c r="B799" s="241" t="s">
        <v>403</v>
      </c>
      <c r="C799" s="410">
        <v>1998</v>
      </c>
      <c r="D799" s="410">
        <v>2013</v>
      </c>
      <c r="E799" s="411" t="s">
        <v>314</v>
      </c>
      <c r="F799" s="410">
        <v>5</v>
      </c>
      <c r="G799" s="410">
        <v>6</v>
      </c>
      <c r="H799" s="237">
        <v>4698.5</v>
      </c>
      <c r="I799" s="237">
        <v>4150.5</v>
      </c>
      <c r="J799" s="237">
        <v>4150.5</v>
      </c>
      <c r="K799" s="415">
        <v>202</v>
      </c>
      <c r="L799" s="237">
        <f>'Приложение 2'!C800</f>
        <v>159239</v>
      </c>
      <c r="M799" s="237">
        <v>0</v>
      </c>
      <c r="N799" s="237">
        <v>99836.2</v>
      </c>
      <c r="O799" s="237">
        <v>0</v>
      </c>
      <c r="P799" s="237">
        <v>59402.8</v>
      </c>
      <c r="Q799" s="237">
        <v>0</v>
      </c>
      <c r="R799" s="51">
        <f>L799/I799</f>
        <v>38.366220937236477</v>
      </c>
      <c r="S799" s="237">
        <f>185.89</f>
        <v>185.89</v>
      </c>
      <c r="T799" s="409">
        <v>43830</v>
      </c>
    </row>
    <row r="800" spans="1:22" x14ac:dyDescent="0.25">
      <c r="A800" s="58" t="s">
        <v>643</v>
      </c>
      <c r="B800" s="241" t="s">
        <v>763</v>
      </c>
      <c r="C800" s="410">
        <v>1973</v>
      </c>
      <c r="D800" s="410">
        <v>1973</v>
      </c>
      <c r="E800" s="411" t="s">
        <v>314</v>
      </c>
      <c r="F800" s="410">
        <v>3</v>
      </c>
      <c r="G800" s="410">
        <v>2</v>
      </c>
      <c r="H800" s="237">
        <v>1737.1</v>
      </c>
      <c r="I800" s="237">
        <v>1116.3</v>
      </c>
      <c r="J800" s="237">
        <v>1116.3</v>
      </c>
      <c r="K800" s="415">
        <v>72</v>
      </c>
      <c r="L800" s="237">
        <f>'Приложение 2'!C801</f>
        <v>2917595</v>
      </c>
      <c r="M800" s="209">
        <v>0</v>
      </c>
      <c r="N800" s="209">
        <v>2607503.64</v>
      </c>
      <c r="O800" s="209">
        <v>0</v>
      </c>
      <c r="P800" s="237">
        <v>310091.36</v>
      </c>
      <c r="Q800" s="209">
        <v>0</v>
      </c>
      <c r="R800" s="51">
        <f>L800/I800</f>
        <v>2613.6298486070054</v>
      </c>
      <c r="S800" s="209">
        <v>5723.72</v>
      </c>
      <c r="T800" s="409">
        <v>43830</v>
      </c>
      <c r="U800" s="150"/>
      <c r="V800" s="149"/>
    </row>
    <row r="801" spans="1:22" s="15" customFormat="1" x14ac:dyDescent="0.25">
      <c r="A801" s="52" t="s">
        <v>1096</v>
      </c>
      <c r="B801" s="41" t="s">
        <v>1087</v>
      </c>
      <c r="C801" s="97" t="s">
        <v>268</v>
      </c>
      <c r="D801" s="97" t="s">
        <v>268</v>
      </c>
      <c r="E801" s="97" t="s">
        <v>268</v>
      </c>
      <c r="F801" s="97" t="s">
        <v>268</v>
      </c>
      <c r="G801" s="97" t="s">
        <v>268</v>
      </c>
      <c r="H801" s="43">
        <f>H802</f>
        <v>1583.6</v>
      </c>
      <c r="I801" s="43">
        <f t="shared" ref="I801:Q801" si="154">I802</f>
        <v>1583.6</v>
      </c>
      <c r="J801" s="43">
        <f t="shared" si="154"/>
        <v>1583.6</v>
      </c>
      <c r="K801" s="98">
        <f t="shared" si="154"/>
        <v>69</v>
      </c>
      <c r="L801" s="43">
        <f t="shared" si="154"/>
        <v>2933434</v>
      </c>
      <c r="M801" s="43">
        <f t="shared" si="154"/>
        <v>0</v>
      </c>
      <c r="N801" s="43">
        <f t="shared" si="154"/>
        <v>0</v>
      </c>
      <c r="O801" s="43">
        <f t="shared" si="154"/>
        <v>0</v>
      </c>
      <c r="P801" s="43">
        <f t="shared" si="154"/>
        <v>2933434</v>
      </c>
      <c r="Q801" s="43">
        <f t="shared" si="154"/>
        <v>0</v>
      </c>
      <c r="R801" s="43" t="s">
        <v>268</v>
      </c>
      <c r="S801" s="43" t="s">
        <v>268</v>
      </c>
      <c r="T801" s="97" t="s">
        <v>268</v>
      </c>
      <c r="U801" s="10"/>
      <c r="V801" s="10"/>
    </row>
    <row r="802" spans="1:22" x14ac:dyDescent="0.25">
      <c r="A802" s="58" t="s">
        <v>1097</v>
      </c>
      <c r="B802" s="50" t="s">
        <v>1094</v>
      </c>
      <c r="C802" s="95">
        <v>1983</v>
      </c>
      <c r="D802" s="95">
        <v>2010</v>
      </c>
      <c r="E802" s="95" t="s">
        <v>324</v>
      </c>
      <c r="F802" s="95">
        <v>4</v>
      </c>
      <c r="G802" s="95">
        <v>2</v>
      </c>
      <c r="H802" s="51">
        <v>1583.6</v>
      </c>
      <c r="I802" s="51">
        <v>1583.6</v>
      </c>
      <c r="J802" s="51">
        <v>1583.6</v>
      </c>
      <c r="K802" s="94">
        <v>69</v>
      </c>
      <c r="L802" s="51">
        <f>'Приложение 2'!C803</f>
        <v>2933434</v>
      </c>
      <c r="M802" s="51">
        <v>0</v>
      </c>
      <c r="N802" s="51">
        <v>0</v>
      </c>
      <c r="O802" s="51">
        <v>0</v>
      </c>
      <c r="P802" s="51">
        <v>2933434</v>
      </c>
      <c r="Q802" s="51">
        <v>0</v>
      </c>
      <c r="R802" s="51">
        <f>L802/I802</f>
        <v>1852.3831775700935</v>
      </c>
      <c r="S802" s="51">
        <v>2542.11</v>
      </c>
      <c r="T802" s="414">
        <v>43830</v>
      </c>
      <c r="U802" s="240"/>
      <c r="V802" s="149"/>
    </row>
    <row r="803" spans="1:22" x14ac:dyDescent="0.25">
      <c r="A803" s="52" t="s">
        <v>1160</v>
      </c>
      <c r="B803" s="41" t="s">
        <v>1145</v>
      </c>
      <c r="C803" s="205" t="s">
        <v>268</v>
      </c>
      <c r="D803" s="205" t="s">
        <v>268</v>
      </c>
      <c r="E803" s="205" t="s">
        <v>268</v>
      </c>
      <c r="F803" s="205" t="s">
        <v>268</v>
      </c>
      <c r="G803" s="205" t="s">
        <v>268</v>
      </c>
      <c r="H803" s="232">
        <f t="shared" ref="H803:Q803" si="155">SUM(H804:H811)</f>
        <v>13016.800000000001</v>
      </c>
      <c r="I803" s="232">
        <f t="shared" si="155"/>
        <v>11999.600000000002</v>
      </c>
      <c r="J803" s="232">
        <f t="shared" si="155"/>
        <v>11999.600000000002</v>
      </c>
      <c r="K803" s="230">
        <f t="shared" si="155"/>
        <v>550</v>
      </c>
      <c r="L803" s="232">
        <f t="shared" si="155"/>
        <v>11000511.879999999</v>
      </c>
      <c r="M803" s="232">
        <f t="shared" si="155"/>
        <v>0</v>
      </c>
      <c r="N803" s="232">
        <f t="shared" si="155"/>
        <v>6463637.5500000007</v>
      </c>
      <c r="O803" s="232">
        <f t="shared" si="155"/>
        <v>0</v>
      </c>
      <c r="P803" s="232">
        <f t="shared" si="155"/>
        <v>4536874.33</v>
      </c>
      <c r="Q803" s="232">
        <f t="shared" si="155"/>
        <v>0</v>
      </c>
      <c r="R803" s="205" t="s">
        <v>268</v>
      </c>
      <c r="S803" s="232" t="str">
        <f>R803</f>
        <v>Х</v>
      </c>
      <c r="T803" s="230" t="s">
        <v>268</v>
      </c>
    </row>
    <row r="804" spans="1:22" x14ac:dyDescent="0.25">
      <c r="A804" s="58" t="s">
        <v>1161</v>
      </c>
      <c r="B804" s="26" t="s">
        <v>111</v>
      </c>
      <c r="C804" s="337">
        <v>1977</v>
      </c>
      <c r="D804" s="337">
        <v>1977</v>
      </c>
      <c r="E804" s="360" t="s">
        <v>314</v>
      </c>
      <c r="F804" s="360">
        <v>3</v>
      </c>
      <c r="G804" s="360">
        <v>3</v>
      </c>
      <c r="H804" s="358">
        <v>1794.4</v>
      </c>
      <c r="I804" s="358">
        <f>J804</f>
        <v>1669.8</v>
      </c>
      <c r="J804" s="56">
        <v>1669.8</v>
      </c>
      <c r="K804" s="339">
        <v>46</v>
      </c>
      <c r="L804" s="56">
        <f>'Приложение 2'!C805</f>
        <v>215828</v>
      </c>
      <c r="M804" s="56">
        <v>0</v>
      </c>
      <c r="N804" s="56">
        <v>147861.20000000001</v>
      </c>
      <c r="O804" s="56">
        <v>0</v>
      </c>
      <c r="P804" s="56">
        <v>67966.8</v>
      </c>
      <c r="Q804" s="56">
        <v>0</v>
      </c>
      <c r="R804" s="51">
        <f t="shared" ref="R804:R811" si="156">L804/I804</f>
        <v>129.2538028506408</v>
      </c>
      <c r="S804" s="56">
        <v>511.44</v>
      </c>
      <c r="T804" s="340">
        <v>43830</v>
      </c>
    </row>
    <row r="805" spans="1:22" x14ac:dyDescent="0.25">
      <c r="A805" s="58" t="s">
        <v>1162</v>
      </c>
      <c r="B805" s="26" t="s">
        <v>1150</v>
      </c>
      <c r="C805" s="337">
        <v>1969</v>
      </c>
      <c r="D805" s="337">
        <v>1969</v>
      </c>
      <c r="E805" s="360" t="s">
        <v>314</v>
      </c>
      <c r="F805" s="339">
        <v>2</v>
      </c>
      <c r="G805" s="339">
        <v>2</v>
      </c>
      <c r="H805" s="56">
        <v>714.8</v>
      </c>
      <c r="I805" s="56">
        <v>642.20000000000005</v>
      </c>
      <c r="J805" s="56">
        <v>642.20000000000005</v>
      </c>
      <c r="K805" s="339">
        <v>31</v>
      </c>
      <c r="L805" s="56">
        <f>'Приложение 2'!C806</f>
        <v>2678964</v>
      </c>
      <c r="M805" s="56">
        <v>0</v>
      </c>
      <c r="N805" s="56">
        <v>881722.82</v>
      </c>
      <c r="O805" s="56">
        <v>0</v>
      </c>
      <c r="P805" s="56">
        <v>1797241.18</v>
      </c>
      <c r="Q805" s="56">
        <v>0</v>
      </c>
      <c r="R805" s="51">
        <f t="shared" si="156"/>
        <v>4171.5415758330737</v>
      </c>
      <c r="S805" s="56">
        <v>8291.9993771410773</v>
      </c>
      <c r="T805" s="340">
        <v>43830</v>
      </c>
    </row>
    <row r="806" spans="1:22" x14ac:dyDescent="0.25">
      <c r="A806" s="58" t="s">
        <v>1163</v>
      </c>
      <c r="B806" s="26" t="s">
        <v>112</v>
      </c>
      <c r="C806" s="337">
        <v>1972</v>
      </c>
      <c r="D806" s="337">
        <v>1972</v>
      </c>
      <c r="E806" s="360" t="s">
        <v>314</v>
      </c>
      <c r="F806" s="360">
        <v>2</v>
      </c>
      <c r="G806" s="360">
        <v>2</v>
      </c>
      <c r="H806" s="358">
        <v>799</v>
      </c>
      <c r="I806" s="358">
        <f>J806</f>
        <v>725.4</v>
      </c>
      <c r="J806" s="56">
        <v>725.4</v>
      </c>
      <c r="K806" s="339">
        <v>35</v>
      </c>
      <c r="L806" s="56">
        <f>'Приложение 2'!C807</f>
        <v>132665</v>
      </c>
      <c r="M806" s="56">
        <v>0</v>
      </c>
      <c r="N806" s="56">
        <v>90887.05</v>
      </c>
      <c r="O806" s="56">
        <v>0</v>
      </c>
      <c r="P806" s="56">
        <v>41777.949999999997</v>
      </c>
      <c r="Q806" s="56">
        <v>0</v>
      </c>
      <c r="R806" s="51">
        <f t="shared" si="156"/>
        <v>182.88530465949822</v>
      </c>
      <c r="S806" s="56">
        <v>1974.3899999999999</v>
      </c>
      <c r="T806" s="340">
        <v>43830</v>
      </c>
    </row>
    <row r="807" spans="1:22" x14ac:dyDescent="0.25">
      <c r="A807" s="58" t="s">
        <v>1164</v>
      </c>
      <c r="B807" s="26" t="s">
        <v>1296</v>
      </c>
      <c r="C807" s="337">
        <v>1972</v>
      </c>
      <c r="D807" s="337">
        <v>2007</v>
      </c>
      <c r="E807" s="360" t="s">
        <v>314</v>
      </c>
      <c r="F807" s="339">
        <v>2</v>
      </c>
      <c r="G807" s="339">
        <v>2</v>
      </c>
      <c r="H807" s="56">
        <v>804.5</v>
      </c>
      <c r="I807" s="56">
        <v>730.9</v>
      </c>
      <c r="J807" s="56">
        <v>730.9</v>
      </c>
      <c r="K807" s="339">
        <v>36</v>
      </c>
      <c r="L807" s="56">
        <f>'Приложение 2'!C808</f>
        <v>2429065.88</v>
      </c>
      <c r="M807" s="56">
        <v>0</v>
      </c>
      <c r="N807" s="56">
        <v>1786511.61</v>
      </c>
      <c r="O807" s="56">
        <v>0</v>
      </c>
      <c r="P807" s="56">
        <v>642554.27</v>
      </c>
      <c r="Q807" s="56">
        <v>0</v>
      </c>
      <c r="R807" s="51">
        <f t="shared" si="156"/>
        <v>3323.3901764947323</v>
      </c>
      <c r="S807" s="56">
        <v>4197.4155151183477</v>
      </c>
      <c r="T807" s="340">
        <v>43830</v>
      </c>
    </row>
    <row r="808" spans="1:22" x14ac:dyDescent="0.25">
      <c r="A808" s="58" t="s">
        <v>1165</v>
      </c>
      <c r="B808" s="26" t="s">
        <v>1158</v>
      </c>
      <c r="C808" s="337">
        <v>1990</v>
      </c>
      <c r="D808" s="337">
        <v>1990</v>
      </c>
      <c r="E808" s="360" t="s">
        <v>323</v>
      </c>
      <c r="F808" s="339">
        <v>5</v>
      </c>
      <c r="G808" s="339">
        <v>3</v>
      </c>
      <c r="H808" s="56">
        <v>4450.3</v>
      </c>
      <c r="I808" s="56">
        <v>4183.6000000000004</v>
      </c>
      <c r="J808" s="56">
        <v>4183.6000000000004</v>
      </c>
      <c r="K808" s="339">
        <v>204</v>
      </c>
      <c r="L808" s="56">
        <f>'Приложение 2'!C809</f>
        <v>2056105</v>
      </c>
      <c r="M808" s="56">
        <v>0</v>
      </c>
      <c r="N808" s="56">
        <v>1442907.1300000001</v>
      </c>
      <c r="O808" s="56">
        <v>0</v>
      </c>
      <c r="P808" s="56">
        <v>613197.87</v>
      </c>
      <c r="Q808" s="56">
        <v>0</v>
      </c>
      <c r="R808" s="51">
        <f t="shared" si="156"/>
        <v>491.46787455779707</v>
      </c>
      <c r="S808" s="56">
        <v>763</v>
      </c>
      <c r="T808" s="340">
        <v>43830</v>
      </c>
    </row>
    <row r="809" spans="1:22" x14ac:dyDescent="0.25">
      <c r="A809" s="58" t="s">
        <v>1166</v>
      </c>
      <c r="B809" s="26" t="s">
        <v>1264</v>
      </c>
      <c r="C809" s="337">
        <v>1973</v>
      </c>
      <c r="D809" s="337">
        <v>2007</v>
      </c>
      <c r="E809" s="360" t="s">
        <v>314</v>
      </c>
      <c r="F809" s="339">
        <v>2</v>
      </c>
      <c r="G809" s="339">
        <v>2</v>
      </c>
      <c r="H809" s="56">
        <v>756.5</v>
      </c>
      <c r="I809" s="56">
        <v>689.5</v>
      </c>
      <c r="J809" s="56">
        <v>689.5</v>
      </c>
      <c r="K809" s="339">
        <v>34</v>
      </c>
      <c r="L809" s="56">
        <f>'Приложение 2'!C810</f>
        <v>3106230</v>
      </c>
      <c r="M809" s="56">
        <v>0</v>
      </c>
      <c r="N809" s="56">
        <v>1852281.8</v>
      </c>
      <c r="O809" s="56">
        <v>0</v>
      </c>
      <c r="P809" s="56">
        <v>1253948.2</v>
      </c>
      <c r="Q809" s="56">
        <v>0</v>
      </c>
      <c r="R809" s="51">
        <f t="shared" si="156"/>
        <v>4505.0471356055114</v>
      </c>
      <c r="S809" s="56">
        <v>4700.41</v>
      </c>
      <c r="T809" s="340">
        <v>43830</v>
      </c>
    </row>
    <row r="810" spans="1:22" x14ac:dyDescent="0.25">
      <c r="A810" s="58" t="s">
        <v>1167</v>
      </c>
      <c r="B810" s="26" t="s">
        <v>1265</v>
      </c>
      <c r="C810" s="337">
        <v>1973</v>
      </c>
      <c r="D810" s="337">
        <v>2008</v>
      </c>
      <c r="E810" s="360" t="s">
        <v>314</v>
      </c>
      <c r="F810" s="416">
        <v>3</v>
      </c>
      <c r="G810" s="416">
        <v>3</v>
      </c>
      <c r="H810" s="56">
        <v>1831.6</v>
      </c>
      <c r="I810" s="56">
        <v>1658.1</v>
      </c>
      <c r="J810" s="56">
        <v>1658.1</v>
      </c>
      <c r="K810" s="339">
        <v>81</v>
      </c>
      <c r="L810" s="56">
        <f>'Приложение 2'!C811</f>
        <v>238186</v>
      </c>
      <c r="M810" s="56">
        <v>0</v>
      </c>
      <c r="N810" s="56">
        <v>163177.53</v>
      </c>
      <c r="O810" s="56">
        <v>0</v>
      </c>
      <c r="P810" s="56">
        <v>75008.47</v>
      </c>
      <c r="Q810" s="56">
        <v>0</v>
      </c>
      <c r="R810" s="51">
        <f t="shared" si="156"/>
        <v>143.64996079850431</v>
      </c>
      <c r="S810" s="56">
        <v>562.02</v>
      </c>
      <c r="T810" s="340">
        <v>43830</v>
      </c>
    </row>
    <row r="811" spans="1:22" x14ac:dyDescent="0.25">
      <c r="A811" s="58" t="s">
        <v>1168</v>
      </c>
      <c r="B811" s="26" t="s">
        <v>1266</v>
      </c>
      <c r="C811" s="337">
        <v>1976</v>
      </c>
      <c r="D811" s="337">
        <v>2007</v>
      </c>
      <c r="E811" s="360" t="s">
        <v>314</v>
      </c>
      <c r="F811" s="416">
        <v>3</v>
      </c>
      <c r="G811" s="416">
        <v>3</v>
      </c>
      <c r="H811" s="56">
        <v>1865.7</v>
      </c>
      <c r="I811" s="56">
        <v>1700.1</v>
      </c>
      <c r="J811" s="56">
        <v>1700.1</v>
      </c>
      <c r="K811" s="339">
        <v>83</v>
      </c>
      <c r="L811" s="56">
        <f>'Приложение 2'!C812</f>
        <v>143468</v>
      </c>
      <c r="M811" s="56">
        <v>0</v>
      </c>
      <c r="N811" s="56">
        <v>98288.409999999989</v>
      </c>
      <c r="O811" s="56">
        <v>0</v>
      </c>
      <c r="P811" s="56">
        <v>45179.59</v>
      </c>
      <c r="Q811" s="56">
        <v>0</v>
      </c>
      <c r="R811" s="51">
        <f t="shared" si="156"/>
        <v>84.38797717781307</v>
      </c>
      <c r="S811" s="56">
        <v>337.2</v>
      </c>
      <c r="T811" s="340">
        <v>43830</v>
      </c>
    </row>
    <row r="812" spans="1:22" x14ac:dyDescent="0.25">
      <c r="A812" s="99" t="s">
        <v>404</v>
      </c>
      <c r="B812" s="41" t="s">
        <v>405</v>
      </c>
      <c r="C812" s="97" t="s">
        <v>268</v>
      </c>
      <c r="D812" s="97" t="s">
        <v>268</v>
      </c>
      <c r="E812" s="97" t="s">
        <v>268</v>
      </c>
      <c r="F812" s="97" t="s">
        <v>268</v>
      </c>
      <c r="G812" s="97" t="s">
        <v>268</v>
      </c>
      <c r="H812" s="43">
        <f t="shared" ref="H812:Q812" si="157">H813+H815+H816+H818</f>
        <v>1071.5</v>
      </c>
      <c r="I812" s="43">
        <f t="shared" si="157"/>
        <v>850.40000000000009</v>
      </c>
      <c r="J812" s="43">
        <f t="shared" si="157"/>
        <v>557.30000000000007</v>
      </c>
      <c r="K812" s="98">
        <f t="shared" si="157"/>
        <v>37</v>
      </c>
      <c r="L812" s="43">
        <f t="shared" si="157"/>
        <v>11547821.59</v>
      </c>
      <c r="M812" s="43">
        <f t="shared" si="157"/>
        <v>0</v>
      </c>
      <c r="N812" s="43">
        <f t="shared" si="157"/>
        <v>3295859.92</v>
      </c>
      <c r="O812" s="43">
        <f t="shared" si="157"/>
        <v>0</v>
      </c>
      <c r="P812" s="43">
        <f t="shared" si="157"/>
        <v>8251961.6699999999</v>
      </c>
      <c r="Q812" s="43">
        <f t="shared" si="157"/>
        <v>0</v>
      </c>
      <c r="R812" s="43" t="s">
        <v>268</v>
      </c>
      <c r="S812" s="43" t="s">
        <v>268</v>
      </c>
      <c r="T812" s="43" t="s">
        <v>268</v>
      </c>
    </row>
    <row r="813" spans="1:22" x14ac:dyDescent="0.25">
      <c r="A813" s="52" t="s">
        <v>406</v>
      </c>
      <c r="B813" s="41" t="s">
        <v>407</v>
      </c>
      <c r="C813" s="97" t="s">
        <v>268</v>
      </c>
      <c r="D813" s="97" t="s">
        <v>268</v>
      </c>
      <c r="E813" s="97" t="s">
        <v>268</v>
      </c>
      <c r="F813" s="97" t="s">
        <v>268</v>
      </c>
      <c r="G813" s="97" t="s">
        <v>268</v>
      </c>
      <c r="H813" s="43">
        <f>H814</f>
        <v>565.9</v>
      </c>
      <c r="I813" s="43">
        <f t="shared" ref="I813:Q813" si="158">I814</f>
        <v>518.20000000000005</v>
      </c>
      <c r="J813" s="43">
        <f t="shared" si="158"/>
        <v>518.20000000000005</v>
      </c>
      <c r="K813" s="98">
        <f t="shared" si="158"/>
        <v>21</v>
      </c>
      <c r="L813" s="43">
        <f t="shared" si="158"/>
        <v>10922982</v>
      </c>
      <c r="M813" s="43">
        <f t="shared" si="158"/>
        <v>0</v>
      </c>
      <c r="N813" s="43">
        <f t="shared" si="158"/>
        <v>2963286.83</v>
      </c>
      <c r="O813" s="43">
        <f t="shared" si="158"/>
        <v>0</v>
      </c>
      <c r="P813" s="43">
        <f t="shared" si="158"/>
        <v>7959695.1699999999</v>
      </c>
      <c r="Q813" s="43">
        <f t="shared" si="158"/>
        <v>0</v>
      </c>
      <c r="R813" s="43" t="s">
        <v>268</v>
      </c>
      <c r="S813" s="43" t="s">
        <v>268</v>
      </c>
      <c r="T813" s="97" t="s">
        <v>268</v>
      </c>
    </row>
    <row r="814" spans="1:22" x14ac:dyDescent="0.25">
      <c r="A814" s="58" t="s">
        <v>410</v>
      </c>
      <c r="B814" s="50" t="s">
        <v>413</v>
      </c>
      <c r="C814" s="93">
        <v>1975</v>
      </c>
      <c r="D814" s="93">
        <v>1975</v>
      </c>
      <c r="E814" s="335" t="s">
        <v>272</v>
      </c>
      <c r="F814" s="93">
        <v>2</v>
      </c>
      <c r="G814" s="93">
        <v>2</v>
      </c>
      <c r="H814" s="51">
        <v>565.9</v>
      </c>
      <c r="I814" s="51">
        <v>518.20000000000005</v>
      </c>
      <c r="J814" s="51">
        <v>518.20000000000005</v>
      </c>
      <c r="K814" s="94">
        <v>21</v>
      </c>
      <c r="L814" s="51">
        <f>'Приложение 2'!C815</f>
        <v>10922982</v>
      </c>
      <c r="M814" s="51">
        <v>0</v>
      </c>
      <c r="N814" s="51">
        <v>2963286.83</v>
      </c>
      <c r="O814" s="51">
        <v>0</v>
      </c>
      <c r="P814" s="51">
        <v>7959695.1699999999</v>
      </c>
      <c r="Q814" s="51">
        <v>0</v>
      </c>
      <c r="R814" s="51">
        <f>L814/I814</f>
        <v>21078.699343882668</v>
      </c>
      <c r="S814" s="51">
        <v>18736.929756850634</v>
      </c>
      <c r="T814" s="336">
        <v>43830</v>
      </c>
    </row>
    <row r="815" spans="1:22" x14ac:dyDescent="0.25">
      <c r="A815" s="52" t="s">
        <v>416</v>
      </c>
      <c r="B815" s="41" t="s">
        <v>414</v>
      </c>
      <c r="C815" s="97" t="s">
        <v>268</v>
      </c>
      <c r="D815" s="97" t="s">
        <v>268</v>
      </c>
      <c r="E815" s="97" t="s">
        <v>268</v>
      </c>
      <c r="F815" s="97" t="s">
        <v>268</v>
      </c>
      <c r="G815" s="97" t="s">
        <v>268</v>
      </c>
      <c r="H815" s="43">
        <v>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0</v>
      </c>
      <c r="O815" s="43">
        <v>0</v>
      </c>
      <c r="P815" s="43">
        <v>0</v>
      </c>
      <c r="Q815" s="43">
        <v>0</v>
      </c>
      <c r="R815" s="97" t="s">
        <v>268</v>
      </c>
      <c r="S815" s="97" t="s">
        <v>268</v>
      </c>
      <c r="T815" s="97" t="s">
        <v>268</v>
      </c>
    </row>
    <row r="816" spans="1:22" x14ac:dyDescent="0.25">
      <c r="A816" s="52" t="s">
        <v>421</v>
      </c>
      <c r="B816" s="41" t="s">
        <v>420</v>
      </c>
      <c r="C816" s="97" t="s">
        <v>268</v>
      </c>
      <c r="D816" s="97" t="s">
        <v>268</v>
      </c>
      <c r="E816" s="97" t="s">
        <v>268</v>
      </c>
      <c r="F816" s="97" t="s">
        <v>268</v>
      </c>
      <c r="G816" s="97" t="s">
        <v>268</v>
      </c>
      <c r="H816" s="43">
        <f>H817</f>
        <v>505.6</v>
      </c>
      <c r="I816" s="43">
        <f t="shared" ref="I816:Q816" si="159">I817</f>
        <v>332.2</v>
      </c>
      <c r="J816" s="43">
        <f t="shared" si="159"/>
        <v>39.1</v>
      </c>
      <c r="K816" s="98">
        <f t="shared" si="159"/>
        <v>16</v>
      </c>
      <c r="L816" s="43">
        <f t="shared" si="159"/>
        <v>624839.59</v>
      </c>
      <c r="M816" s="43">
        <f t="shared" si="159"/>
        <v>0</v>
      </c>
      <c r="N816" s="43">
        <f t="shared" si="159"/>
        <v>332573.09000000003</v>
      </c>
      <c r="O816" s="43">
        <f t="shared" si="159"/>
        <v>0</v>
      </c>
      <c r="P816" s="43">
        <f t="shared" si="159"/>
        <v>292266.5</v>
      </c>
      <c r="Q816" s="43">
        <f t="shared" si="159"/>
        <v>0</v>
      </c>
      <c r="R816" s="43" t="s">
        <v>268</v>
      </c>
      <c r="S816" s="43" t="s">
        <v>268</v>
      </c>
      <c r="T816" s="97" t="s">
        <v>268</v>
      </c>
    </row>
    <row r="817" spans="1:25" x14ac:dyDescent="0.25">
      <c r="A817" s="58" t="s">
        <v>423</v>
      </c>
      <c r="B817" s="47" t="s">
        <v>424</v>
      </c>
      <c r="C817" s="93">
        <v>1982</v>
      </c>
      <c r="D817" s="93">
        <v>1982</v>
      </c>
      <c r="E817" s="350" t="s">
        <v>425</v>
      </c>
      <c r="F817" s="93">
        <v>2</v>
      </c>
      <c r="G817" s="93">
        <v>2</v>
      </c>
      <c r="H817" s="51">
        <v>505.6</v>
      </c>
      <c r="I817" s="51">
        <v>332.2</v>
      </c>
      <c r="J817" s="51">
        <v>39.1</v>
      </c>
      <c r="K817" s="94">
        <v>16</v>
      </c>
      <c r="L817" s="51">
        <f>'Приложение 2'!C818</f>
        <v>624839.59</v>
      </c>
      <c r="M817" s="51">
        <v>0</v>
      </c>
      <c r="N817" s="51">
        <v>332573.09000000003</v>
      </c>
      <c r="O817" s="51">
        <v>0</v>
      </c>
      <c r="P817" s="51">
        <v>292266.5</v>
      </c>
      <c r="Q817" s="51">
        <v>0</v>
      </c>
      <c r="R817" s="51">
        <f>L817/I817</f>
        <v>1880.9138771824203</v>
      </c>
      <c r="S817" s="51">
        <v>1022.43</v>
      </c>
      <c r="T817" s="336">
        <v>43830</v>
      </c>
    </row>
    <row r="818" spans="1:25" s="15" customFormat="1" x14ac:dyDescent="0.25">
      <c r="A818" s="52" t="s">
        <v>1194</v>
      </c>
      <c r="B818" s="41" t="s">
        <v>1193</v>
      </c>
      <c r="C818" s="97" t="s">
        <v>268</v>
      </c>
      <c r="D818" s="97" t="s">
        <v>268</v>
      </c>
      <c r="E818" s="97" t="s">
        <v>268</v>
      </c>
      <c r="F818" s="97" t="s">
        <v>268</v>
      </c>
      <c r="G818" s="97" t="s">
        <v>268</v>
      </c>
      <c r="H818" s="43">
        <v>0</v>
      </c>
      <c r="I818" s="43">
        <v>0</v>
      </c>
      <c r="J818" s="43">
        <v>0</v>
      </c>
      <c r="K818" s="98">
        <v>0</v>
      </c>
      <c r="L818" s="43">
        <v>0</v>
      </c>
      <c r="M818" s="43">
        <v>0</v>
      </c>
      <c r="N818" s="43">
        <v>0</v>
      </c>
      <c r="O818" s="43">
        <v>0</v>
      </c>
      <c r="P818" s="43">
        <v>0</v>
      </c>
      <c r="Q818" s="43">
        <v>0</v>
      </c>
      <c r="R818" s="43" t="s">
        <v>268</v>
      </c>
      <c r="S818" s="43" t="s">
        <v>268</v>
      </c>
      <c r="T818" s="97" t="s">
        <v>268</v>
      </c>
      <c r="U818" s="10"/>
      <c r="V818" s="10"/>
    </row>
    <row r="819" spans="1:25" x14ac:dyDescent="0.25">
      <c r="A819" s="99" t="s">
        <v>427</v>
      </c>
      <c r="B819" s="41" t="s">
        <v>428</v>
      </c>
      <c r="C819" s="97" t="s">
        <v>268</v>
      </c>
      <c r="D819" s="97" t="s">
        <v>268</v>
      </c>
      <c r="E819" s="97" t="s">
        <v>268</v>
      </c>
      <c r="F819" s="97" t="s">
        <v>268</v>
      </c>
      <c r="G819" s="97" t="s">
        <v>268</v>
      </c>
      <c r="H819" s="43">
        <f>H820+H822</f>
        <v>29528.100000000002</v>
      </c>
      <c r="I819" s="43">
        <f t="shared" ref="I819:Q819" si="160">I820+I822</f>
        <v>24556.200000000004</v>
      </c>
      <c r="J819" s="43">
        <f t="shared" si="160"/>
        <v>23676.400000000001</v>
      </c>
      <c r="K819" s="98">
        <f t="shared" si="160"/>
        <v>923</v>
      </c>
      <c r="L819" s="43">
        <f>L820+L822</f>
        <v>39870677.249999993</v>
      </c>
      <c r="M819" s="43">
        <f t="shared" si="160"/>
        <v>0</v>
      </c>
      <c r="N819" s="43">
        <f t="shared" si="160"/>
        <v>24738503.829999998</v>
      </c>
      <c r="O819" s="43">
        <f t="shared" si="160"/>
        <v>0</v>
      </c>
      <c r="P819" s="43">
        <f t="shared" si="160"/>
        <v>15132173.419999996</v>
      </c>
      <c r="Q819" s="43">
        <f t="shared" si="160"/>
        <v>0</v>
      </c>
      <c r="R819" s="43" t="s">
        <v>268</v>
      </c>
      <c r="S819" s="43" t="s">
        <v>268</v>
      </c>
      <c r="T819" s="43" t="s">
        <v>268</v>
      </c>
    </row>
    <row r="820" spans="1:25" x14ac:dyDescent="0.25">
      <c r="A820" s="52" t="s">
        <v>429</v>
      </c>
      <c r="B820" s="41" t="s">
        <v>430</v>
      </c>
      <c r="C820" s="97" t="s">
        <v>268</v>
      </c>
      <c r="D820" s="97" t="s">
        <v>268</v>
      </c>
      <c r="E820" s="97" t="s">
        <v>268</v>
      </c>
      <c r="F820" s="97" t="s">
        <v>268</v>
      </c>
      <c r="G820" s="97" t="s">
        <v>268</v>
      </c>
      <c r="H820" s="43">
        <f>H821</f>
        <v>441</v>
      </c>
      <c r="I820" s="43">
        <f t="shared" ref="I820:Q820" si="161">I821</f>
        <v>387.7</v>
      </c>
      <c r="J820" s="43">
        <f t="shared" si="161"/>
        <v>230.8</v>
      </c>
      <c r="K820" s="98">
        <f t="shared" si="161"/>
        <v>11</v>
      </c>
      <c r="L820" s="43">
        <f t="shared" si="161"/>
        <v>1009143.9</v>
      </c>
      <c r="M820" s="43">
        <f t="shared" si="161"/>
        <v>0</v>
      </c>
      <c r="N820" s="43">
        <f t="shared" si="161"/>
        <v>613289.44999999995</v>
      </c>
      <c r="O820" s="43">
        <f t="shared" si="161"/>
        <v>0</v>
      </c>
      <c r="P820" s="43">
        <f t="shared" si="161"/>
        <v>395854.45</v>
      </c>
      <c r="Q820" s="43">
        <f t="shared" si="161"/>
        <v>0</v>
      </c>
      <c r="R820" s="97" t="s">
        <v>268</v>
      </c>
      <c r="S820" s="97" t="s">
        <v>268</v>
      </c>
      <c r="T820" s="97" t="s">
        <v>268</v>
      </c>
    </row>
    <row r="821" spans="1:25" s="46" customFormat="1" x14ac:dyDescent="0.25">
      <c r="A821" s="417" t="s">
        <v>434</v>
      </c>
      <c r="B821" s="418" t="s">
        <v>433</v>
      </c>
      <c r="C821" s="419">
        <v>1989</v>
      </c>
      <c r="D821" s="419">
        <v>2009</v>
      </c>
      <c r="E821" s="420" t="s">
        <v>314</v>
      </c>
      <c r="F821" s="419">
        <v>2</v>
      </c>
      <c r="G821" s="419">
        <v>1</v>
      </c>
      <c r="H821" s="421">
        <v>441</v>
      </c>
      <c r="I821" s="421">
        <v>387.7</v>
      </c>
      <c r="J821" s="421">
        <v>230.8</v>
      </c>
      <c r="K821" s="422">
        <v>11</v>
      </c>
      <c r="L821" s="421">
        <f>'Приложение 2'!C822</f>
        <v>1009143.9</v>
      </c>
      <c r="M821" s="421">
        <v>0</v>
      </c>
      <c r="N821" s="421">
        <v>613289.44999999995</v>
      </c>
      <c r="O821" s="421">
        <v>0</v>
      </c>
      <c r="P821" s="421">
        <v>395854.45</v>
      </c>
      <c r="Q821" s="421">
        <v>0</v>
      </c>
      <c r="R821" s="51">
        <f>L821/I821</f>
        <v>2602.8988908950219</v>
      </c>
      <c r="S821" s="421">
        <v>3116.5101882899148</v>
      </c>
      <c r="T821" s="423">
        <v>43465</v>
      </c>
    </row>
    <row r="822" spans="1:25" x14ac:dyDescent="0.25">
      <c r="A822" s="52" t="s">
        <v>431</v>
      </c>
      <c r="B822" s="101" t="s">
        <v>432</v>
      </c>
      <c r="C822" s="97" t="s">
        <v>268</v>
      </c>
      <c r="D822" s="97" t="s">
        <v>268</v>
      </c>
      <c r="E822" s="97" t="s">
        <v>268</v>
      </c>
      <c r="F822" s="97" t="s">
        <v>268</v>
      </c>
      <c r="G822" s="97" t="s">
        <v>268</v>
      </c>
      <c r="H822" s="102">
        <f>SUM(H823:H840)</f>
        <v>29087.100000000002</v>
      </c>
      <c r="I822" s="102">
        <f t="shared" ref="I822:Q822" si="162">SUM(I823:I840)</f>
        <v>24168.500000000004</v>
      </c>
      <c r="J822" s="102">
        <f t="shared" si="162"/>
        <v>23445.600000000002</v>
      </c>
      <c r="K822" s="103">
        <f t="shared" si="162"/>
        <v>912</v>
      </c>
      <c r="L822" s="102">
        <f t="shared" si="162"/>
        <v>38861533.349999994</v>
      </c>
      <c r="M822" s="102">
        <f t="shared" si="162"/>
        <v>0</v>
      </c>
      <c r="N822" s="102">
        <f t="shared" si="162"/>
        <v>24125214.379999999</v>
      </c>
      <c r="O822" s="102">
        <f t="shared" si="162"/>
        <v>0</v>
      </c>
      <c r="P822" s="102">
        <f t="shared" si="162"/>
        <v>14736318.969999997</v>
      </c>
      <c r="Q822" s="102">
        <f t="shared" si="162"/>
        <v>0</v>
      </c>
      <c r="R822" s="102" t="s">
        <v>268</v>
      </c>
      <c r="S822" s="102" t="s">
        <v>268</v>
      </c>
      <c r="T822" s="97" t="s">
        <v>268</v>
      </c>
    </row>
    <row r="823" spans="1:25" x14ac:dyDescent="0.25">
      <c r="A823" s="58" t="s">
        <v>441</v>
      </c>
      <c r="B823" s="106" t="s">
        <v>57</v>
      </c>
      <c r="C823" s="360">
        <v>1993</v>
      </c>
      <c r="D823" s="360">
        <v>1993</v>
      </c>
      <c r="E823" s="374" t="s">
        <v>272</v>
      </c>
      <c r="F823" s="360">
        <v>2</v>
      </c>
      <c r="G823" s="360">
        <v>3</v>
      </c>
      <c r="H823" s="424">
        <v>808</v>
      </c>
      <c r="I823" s="424">
        <v>723</v>
      </c>
      <c r="J823" s="424">
        <v>723</v>
      </c>
      <c r="K823" s="425">
        <v>26</v>
      </c>
      <c r="L823" s="28">
        <f>'Приложение 2'!C824</f>
        <v>205246</v>
      </c>
      <c r="M823" s="28">
        <v>0</v>
      </c>
      <c r="N823" s="28">
        <v>156087.84</v>
      </c>
      <c r="O823" s="358">
        <v>0</v>
      </c>
      <c r="P823" s="358">
        <v>49158.16</v>
      </c>
      <c r="Q823" s="28">
        <v>0</v>
      </c>
      <c r="R823" s="51">
        <f t="shared" ref="R823:R840" si="163">L823/I823</f>
        <v>283.88105117565698</v>
      </c>
      <c r="S823" s="358">
        <v>4253.1500000000005</v>
      </c>
      <c r="T823" s="426">
        <v>43830</v>
      </c>
      <c r="U823" s="149"/>
      <c r="V823" s="149"/>
    </row>
    <row r="824" spans="1:25" x14ac:dyDescent="0.25">
      <c r="A824" s="58" t="s">
        <v>442</v>
      </c>
      <c r="B824" s="29" t="s">
        <v>455</v>
      </c>
      <c r="C824" s="373">
        <v>1979</v>
      </c>
      <c r="D824" s="373">
        <v>1979</v>
      </c>
      <c r="E824" s="374" t="s">
        <v>314</v>
      </c>
      <c r="F824" s="373">
        <v>3</v>
      </c>
      <c r="G824" s="373">
        <v>3</v>
      </c>
      <c r="H824" s="28">
        <v>1728.9</v>
      </c>
      <c r="I824" s="28">
        <v>1597.2</v>
      </c>
      <c r="J824" s="28">
        <v>1597.2</v>
      </c>
      <c r="K824" s="375">
        <v>64</v>
      </c>
      <c r="L824" s="28">
        <f>'Приложение 2'!C825</f>
        <v>3051897.66</v>
      </c>
      <c r="M824" s="28">
        <v>0</v>
      </c>
      <c r="N824" s="28">
        <v>2451000.77</v>
      </c>
      <c r="O824" s="28">
        <v>0</v>
      </c>
      <c r="P824" s="28">
        <v>600896.89</v>
      </c>
      <c r="Q824" s="28">
        <v>0</v>
      </c>
      <c r="R824" s="51">
        <f t="shared" si="163"/>
        <v>1910.7799023290759</v>
      </c>
      <c r="S824" s="28">
        <v>2998.67</v>
      </c>
      <c r="T824" s="376">
        <v>43830</v>
      </c>
      <c r="U824" s="149"/>
      <c r="V824" s="149"/>
    </row>
    <row r="825" spans="1:25" x14ac:dyDescent="0.25">
      <c r="A825" s="58" t="s">
        <v>443</v>
      </c>
      <c r="B825" s="26" t="s">
        <v>188</v>
      </c>
      <c r="C825" s="354">
        <v>1984</v>
      </c>
      <c r="D825" s="354">
        <v>2010</v>
      </c>
      <c r="E825" s="355" t="s">
        <v>324</v>
      </c>
      <c r="F825" s="354">
        <v>4</v>
      </c>
      <c r="G825" s="354">
        <v>4</v>
      </c>
      <c r="H825" s="24">
        <v>3615.7</v>
      </c>
      <c r="I825" s="24">
        <v>3352.1</v>
      </c>
      <c r="J825" s="28">
        <v>2629.2</v>
      </c>
      <c r="K825" s="359">
        <v>89</v>
      </c>
      <c r="L825" s="28">
        <f>'Приложение 2'!C826</f>
        <v>723351</v>
      </c>
      <c r="M825" s="28">
        <v>0</v>
      </c>
      <c r="N825" s="28">
        <v>455607.85</v>
      </c>
      <c r="O825" s="28">
        <v>0</v>
      </c>
      <c r="P825" s="28">
        <v>267743.15000000002</v>
      </c>
      <c r="Q825" s="28">
        <v>0</v>
      </c>
      <c r="R825" s="51">
        <f t="shared" si="163"/>
        <v>215.79040004773128</v>
      </c>
      <c r="S825" s="28">
        <v>238.15</v>
      </c>
      <c r="T825" s="376">
        <v>43830</v>
      </c>
      <c r="U825" s="149"/>
      <c r="V825" s="149"/>
    </row>
    <row r="826" spans="1:25" x14ac:dyDescent="0.25">
      <c r="A826" s="58" t="s">
        <v>444</v>
      </c>
      <c r="B826" s="50" t="s">
        <v>58</v>
      </c>
      <c r="C826" s="373">
        <v>1974</v>
      </c>
      <c r="D826" s="373">
        <v>1974</v>
      </c>
      <c r="E826" s="374" t="s">
        <v>314</v>
      </c>
      <c r="F826" s="373">
        <v>3</v>
      </c>
      <c r="G826" s="373">
        <v>2</v>
      </c>
      <c r="H826" s="28">
        <v>1629.9</v>
      </c>
      <c r="I826" s="28">
        <v>1097.4000000000001</v>
      </c>
      <c r="J826" s="28">
        <v>1097.4000000000001</v>
      </c>
      <c r="K826" s="375">
        <v>34</v>
      </c>
      <c r="L826" s="28">
        <f>'Приложение 2'!C827</f>
        <v>349186</v>
      </c>
      <c r="M826" s="28">
        <v>0</v>
      </c>
      <c r="N826" s="28">
        <v>219937.32</v>
      </c>
      <c r="O826" s="28">
        <v>0</v>
      </c>
      <c r="P826" s="28">
        <v>129248.68</v>
      </c>
      <c r="Q826" s="28">
        <v>0</v>
      </c>
      <c r="R826" s="51">
        <f t="shared" si="163"/>
        <v>318.19391288500088</v>
      </c>
      <c r="S826" s="28">
        <v>2329.33</v>
      </c>
      <c r="T826" s="376">
        <v>43830</v>
      </c>
      <c r="U826" s="149"/>
      <c r="V826" s="149"/>
    </row>
    <row r="827" spans="1:25" x14ac:dyDescent="0.25">
      <c r="A827" s="58" t="s">
        <v>445</v>
      </c>
      <c r="B827" s="50" t="s">
        <v>189</v>
      </c>
      <c r="C827" s="373">
        <v>1979</v>
      </c>
      <c r="D827" s="373">
        <v>1979</v>
      </c>
      <c r="E827" s="374" t="s">
        <v>314</v>
      </c>
      <c r="F827" s="373">
        <v>3</v>
      </c>
      <c r="G827" s="373">
        <v>2</v>
      </c>
      <c r="H827" s="28">
        <v>1557.5</v>
      </c>
      <c r="I827" s="28">
        <v>1065.5</v>
      </c>
      <c r="J827" s="28">
        <v>1065.5</v>
      </c>
      <c r="K827" s="375">
        <v>56</v>
      </c>
      <c r="L827" s="28">
        <f>'Приложение 2'!C828</f>
        <v>346230</v>
      </c>
      <c r="M827" s="28">
        <v>0</v>
      </c>
      <c r="N827" s="28">
        <v>218075.47</v>
      </c>
      <c r="O827" s="28">
        <v>0</v>
      </c>
      <c r="P827" s="28">
        <v>128154.53</v>
      </c>
      <c r="Q827" s="28">
        <v>0</v>
      </c>
      <c r="R827" s="51">
        <f t="shared" si="163"/>
        <v>324.94603472548101</v>
      </c>
      <c r="S827" s="28">
        <v>2329.33</v>
      </c>
      <c r="T827" s="376">
        <v>43830</v>
      </c>
      <c r="U827" s="149"/>
      <c r="V827" s="149"/>
    </row>
    <row r="828" spans="1:25" x14ac:dyDescent="0.25">
      <c r="A828" s="58" t="s">
        <v>446</v>
      </c>
      <c r="B828" s="50" t="s">
        <v>59</v>
      </c>
      <c r="C828" s="360">
        <v>1979</v>
      </c>
      <c r="D828" s="360">
        <v>1979</v>
      </c>
      <c r="E828" s="374" t="s">
        <v>314</v>
      </c>
      <c r="F828" s="360">
        <v>3</v>
      </c>
      <c r="G828" s="360">
        <v>2</v>
      </c>
      <c r="H828" s="358">
        <v>1557.8</v>
      </c>
      <c r="I828" s="358">
        <v>1085.4000000000001</v>
      </c>
      <c r="J828" s="358">
        <v>1085.4000000000001</v>
      </c>
      <c r="K828" s="425">
        <v>51</v>
      </c>
      <c r="L828" s="28">
        <f>'Приложение 2'!C829</f>
        <v>346243</v>
      </c>
      <c r="M828" s="28">
        <v>0</v>
      </c>
      <c r="N828" s="28">
        <v>148862.65</v>
      </c>
      <c r="O828" s="358">
        <v>0</v>
      </c>
      <c r="P828" s="358">
        <v>197380.35</v>
      </c>
      <c r="Q828" s="28">
        <v>0</v>
      </c>
      <c r="R828" s="51">
        <f t="shared" si="163"/>
        <v>319.00036852773167</v>
      </c>
      <c r="S828" s="358">
        <v>2329.33</v>
      </c>
      <c r="T828" s="426">
        <v>43830</v>
      </c>
      <c r="U828" s="149"/>
      <c r="V828" s="149"/>
    </row>
    <row r="829" spans="1:25" x14ac:dyDescent="0.25">
      <c r="A829" s="58" t="s">
        <v>447</v>
      </c>
      <c r="B829" s="50" t="s">
        <v>60</v>
      </c>
      <c r="C829" s="360">
        <v>1977</v>
      </c>
      <c r="D829" s="360">
        <v>1977</v>
      </c>
      <c r="E829" s="374" t="s">
        <v>314</v>
      </c>
      <c r="F829" s="360">
        <v>3</v>
      </c>
      <c r="G829" s="360">
        <v>2</v>
      </c>
      <c r="H829" s="358">
        <v>1526</v>
      </c>
      <c r="I829" s="358">
        <v>1062.5999999999999</v>
      </c>
      <c r="J829" s="358">
        <v>1062.5999999999999</v>
      </c>
      <c r="K829" s="425">
        <v>42</v>
      </c>
      <c r="L829" s="28">
        <f>'Приложение 2'!C830</f>
        <v>117142</v>
      </c>
      <c r="M829" s="28">
        <v>0</v>
      </c>
      <c r="N829" s="28">
        <v>86803.77</v>
      </c>
      <c r="O829" s="358">
        <v>0</v>
      </c>
      <c r="P829" s="358">
        <v>30338.23</v>
      </c>
      <c r="Q829" s="28">
        <v>0</v>
      </c>
      <c r="R829" s="51">
        <f t="shared" si="163"/>
        <v>110.24091850178807</v>
      </c>
      <c r="S829" s="358">
        <v>407.29</v>
      </c>
      <c r="T829" s="426">
        <v>43830</v>
      </c>
      <c r="U829" s="149"/>
      <c r="V829" s="149"/>
    </row>
    <row r="830" spans="1:25" x14ac:dyDescent="0.25">
      <c r="A830" s="58" t="s">
        <v>448</v>
      </c>
      <c r="B830" s="106" t="s">
        <v>9</v>
      </c>
      <c r="C830" s="360">
        <v>1978</v>
      </c>
      <c r="D830" s="360">
        <v>1978</v>
      </c>
      <c r="E830" s="374" t="s">
        <v>314</v>
      </c>
      <c r="F830" s="360">
        <v>3</v>
      </c>
      <c r="G830" s="360">
        <v>2</v>
      </c>
      <c r="H830" s="358">
        <v>1553.8</v>
      </c>
      <c r="I830" s="358">
        <v>1061.7</v>
      </c>
      <c r="J830" s="358">
        <v>1061.7</v>
      </c>
      <c r="K830" s="425">
        <v>41</v>
      </c>
      <c r="L830" s="28">
        <f>'Приложение 2'!C831</f>
        <v>117528</v>
      </c>
      <c r="M830" s="28">
        <v>0</v>
      </c>
      <c r="N830" s="28">
        <v>87089.1</v>
      </c>
      <c r="O830" s="28">
        <v>0</v>
      </c>
      <c r="P830" s="358">
        <v>30438.9</v>
      </c>
      <c r="Q830" s="28">
        <v>0</v>
      </c>
      <c r="R830" s="51">
        <f t="shared" si="163"/>
        <v>110.69793727041537</v>
      </c>
      <c r="S830" s="358">
        <v>407.29</v>
      </c>
      <c r="T830" s="426">
        <v>43830</v>
      </c>
      <c r="U830" s="149"/>
      <c r="V830" s="149"/>
      <c r="W830" s="427"/>
      <c r="X830" s="427"/>
      <c r="Y830" s="427"/>
    </row>
    <row r="831" spans="1:25" x14ac:dyDescent="0.25">
      <c r="A831" s="58" t="s">
        <v>449</v>
      </c>
      <c r="B831" s="106" t="s">
        <v>61</v>
      </c>
      <c r="C831" s="360">
        <v>1972</v>
      </c>
      <c r="D831" s="360">
        <v>1972</v>
      </c>
      <c r="E831" s="374" t="s">
        <v>314</v>
      </c>
      <c r="F831" s="360">
        <v>2</v>
      </c>
      <c r="G831" s="360">
        <v>2</v>
      </c>
      <c r="H831" s="358">
        <v>626</v>
      </c>
      <c r="I831" s="358">
        <v>572.1</v>
      </c>
      <c r="J831" s="358">
        <v>572.1</v>
      </c>
      <c r="K831" s="425">
        <v>14</v>
      </c>
      <c r="L831" s="28">
        <f>'Приложение 2'!C832</f>
        <v>609825</v>
      </c>
      <c r="M831" s="28">
        <v>0</v>
      </c>
      <c r="N831" s="28">
        <v>427621.83999999997</v>
      </c>
      <c r="O831" s="28">
        <v>0</v>
      </c>
      <c r="P831" s="358">
        <v>182203.16</v>
      </c>
      <c r="Q831" s="28">
        <v>0</v>
      </c>
      <c r="R831" s="51">
        <f t="shared" si="163"/>
        <v>1065.9412690089146</v>
      </c>
      <c r="S831" s="358">
        <v>1272.9299999999998</v>
      </c>
      <c r="T831" s="426">
        <v>43830</v>
      </c>
      <c r="U831" s="149"/>
      <c r="V831" s="149"/>
      <c r="W831" s="427"/>
      <c r="X831" s="427"/>
      <c r="Y831" s="427"/>
    </row>
    <row r="832" spans="1:25" x14ac:dyDescent="0.25">
      <c r="A832" s="58" t="s">
        <v>456</v>
      </c>
      <c r="B832" s="50" t="s">
        <v>1283</v>
      </c>
      <c r="C832" s="373">
        <v>1975</v>
      </c>
      <c r="D832" s="373">
        <v>1975</v>
      </c>
      <c r="E832" s="374" t="s">
        <v>314</v>
      </c>
      <c r="F832" s="373">
        <v>3</v>
      </c>
      <c r="G832" s="373">
        <v>3</v>
      </c>
      <c r="H832" s="28">
        <v>1773.4</v>
      </c>
      <c r="I832" s="28">
        <v>1619.1</v>
      </c>
      <c r="J832" s="28">
        <v>1619.1</v>
      </c>
      <c r="K832" s="375">
        <v>60</v>
      </c>
      <c r="L832" s="28">
        <f>'Приложение 2'!C833</f>
        <v>2935409.6</v>
      </c>
      <c r="M832" s="28">
        <v>0</v>
      </c>
      <c r="N832" s="28">
        <v>2366445.6999999997</v>
      </c>
      <c r="O832" s="28">
        <v>0</v>
      </c>
      <c r="P832" s="28">
        <v>568963.9</v>
      </c>
      <c r="Q832" s="28">
        <v>0</v>
      </c>
      <c r="R832" s="51">
        <f t="shared" si="163"/>
        <v>1812.9884503736646</v>
      </c>
      <c r="S832" s="28">
        <v>3245.93</v>
      </c>
      <c r="T832" s="376">
        <v>43830</v>
      </c>
      <c r="U832" s="149"/>
      <c r="V832" s="149"/>
      <c r="W832" s="427"/>
      <c r="X832" s="427"/>
      <c r="Y832" s="427"/>
    </row>
    <row r="833" spans="1:24" x14ac:dyDescent="0.25">
      <c r="A833" s="58" t="s">
        <v>798</v>
      </c>
      <c r="B833" s="29" t="s">
        <v>1178</v>
      </c>
      <c r="C833" s="373">
        <v>1978</v>
      </c>
      <c r="D833" s="373">
        <v>1978</v>
      </c>
      <c r="E833" s="374" t="s">
        <v>314</v>
      </c>
      <c r="F833" s="373">
        <v>3</v>
      </c>
      <c r="G833" s="373">
        <v>3</v>
      </c>
      <c r="H833" s="24">
        <v>1807.6</v>
      </c>
      <c r="I833" s="24">
        <v>1642.6</v>
      </c>
      <c r="J833" s="24">
        <v>1642.6</v>
      </c>
      <c r="K833" s="375">
        <v>71</v>
      </c>
      <c r="L833" s="28">
        <f>'Приложение 2'!C834</f>
        <v>7907257.3399999999</v>
      </c>
      <c r="M833" s="28">
        <v>0</v>
      </c>
      <c r="N833" s="28">
        <v>4725487.21</v>
      </c>
      <c r="O833" s="28">
        <v>0</v>
      </c>
      <c r="P833" s="28">
        <v>3181770.13</v>
      </c>
      <c r="Q833" s="28">
        <v>0</v>
      </c>
      <c r="R833" s="51">
        <f t="shared" si="163"/>
        <v>4813.8666382564234</v>
      </c>
      <c r="S833" s="28">
        <v>6975.98</v>
      </c>
      <c r="T833" s="376">
        <v>43830</v>
      </c>
      <c r="U833" s="149"/>
      <c r="V833" s="149"/>
      <c r="W833" s="149"/>
    </row>
    <row r="834" spans="1:24" x14ac:dyDescent="0.25">
      <c r="A834" s="58" t="s">
        <v>799</v>
      </c>
      <c r="B834" s="29" t="s">
        <v>1179</v>
      </c>
      <c r="C834" s="373">
        <v>1978</v>
      </c>
      <c r="D834" s="373">
        <v>1978</v>
      </c>
      <c r="E834" s="374" t="s">
        <v>314</v>
      </c>
      <c r="F834" s="373">
        <v>3</v>
      </c>
      <c r="G834" s="373">
        <v>3</v>
      </c>
      <c r="H834" s="24">
        <v>1795.9</v>
      </c>
      <c r="I834" s="24">
        <v>1634.8</v>
      </c>
      <c r="J834" s="24">
        <v>1634.8</v>
      </c>
      <c r="K834" s="375">
        <v>58</v>
      </c>
      <c r="L834" s="28">
        <f>'Приложение 2'!C835</f>
        <v>8776169.8699999992</v>
      </c>
      <c r="M834" s="28">
        <v>0</v>
      </c>
      <c r="N834" s="28">
        <v>6381073.2800000003</v>
      </c>
      <c r="O834" s="358">
        <v>0</v>
      </c>
      <c r="P834" s="28">
        <v>2395096.59</v>
      </c>
      <c r="Q834" s="28">
        <v>0</v>
      </c>
      <c r="R834" s="51">
        <f t="shared" si="163"/>
        <v>5368.3446721311475</v>
      </c>
      <c r="S834" s="28">
        <v>6975.98</v>
      </c>
      <c r="T834" s="376">
        <v>43830</v>
      </c>
      <c r="U834" s="149"/>
      <c r="V834" s="149"/>
      <c r="W834" s="149"/>
    </row>
    <row r="835" spans="1:24" x14ac:dyDescent="0.25">
      <c r="A835" s="58" t="s">
        <v>800</v>
      </c>
      <c r="B835" s="29" t="s">
        <v>1180</v>
      </c>
      <c r="C835" s="373">
        <v>1977</v>
      </c>
      <c r="D835" s="373">
        <v>1977</v>
      </c>
      <c r="E835" s="374" t="s">
        <v>314</v>
      </c>
      <c r="F835" s="373">
        <v>3</v>
      </c>
      <c r="G835" s="373">
        <v>3</v>
      </c>
      <c r="H835" s="24">
        <v>1776.1</v>
      </c>
      <c r="I835" s="24">
        <v>1608.5</v>
      </c>
      <c r="J835" s="24">
        <v>1608.5</v>
      </c>
      <c r="K835" s="375">
        <v>65</v>
      </c>
      <c r="L835" s="28">
        <f>'Приложение 2'!C836</f>
        <v>8382359.8600000003</v>
      </c>
      <c r="M835" s="28">
        <v>0</v>
      </c>
      <c r="N835" s="28">
        <v>2411376.15</v>
      </c>
      <c r="O835" s="358">
        <v>0</v>
      </c>
      <c r="P835" s="28">
        <v>5970983.71</v>
      </c>
      <c r="Q835" s="28">
        <v>0</v>
      </c>
      <c r="R835" s="51">
        <f t="shared" si="163"/>
        <v>5211.2899347217908</v>
      </c>
      <c r="S835" s="28">
        <v>6975.98</v>
      </c>
      <c r="T835" s="376">
        <v>43830</v>
      </c>
      <c r="U835" s="149"/>
      <c r="V835" s="149"/>
      <c r="W835" s="149"/>
    </row>
    <row r="836" spans="1:24" x14ac:dyDescent="0.25">
      <c r="A836" s="58" t="s">
        <v>801</v>
      </c>
      <c r="B836" s="106" t="s">
        <v>62</v>
      </c>
      <c r="C836" s="360">
        <v>1977</v>
      </c>
      <c r="D836" s="360">
        <v>1977</v>
      </c>
      <c r="E836" s="374" t="s">
        <v>314</v>
      </c>
      <c r="F836" s="360">
        <v>3</v>
      </c>
      <c r="G836" s="360">
        <v>3</v>
      </c>
      <c r="H836" s="358">
        <v>1815.5</v>
      </c>
      <c r="I836" s="358">
        <v>1649.9</v>
      </c>
      <c r="J836" s="358">
        <v>1649.9</v>
      </c>
      <c r="K836" s="425">
        <v>59</v>
      </c>
      <c r="L836" s="28">
        <f>'Приложение 2'!C837</f>
        <v>1077607</v>
      </c>
      <c r="M836" s="28">
        <v>0</v>
      </c>
      <c r="N836" s="28">
        <v>823264.32000000007</v>
      </c>
      <c r="O836" s="28">
        <v>0</v>
      </c>
      <c r="P836" s="358">
        <v>254342.68</v>
      </c>
      <c r="Q836" s="28">
        <v>0</v>
      </c>
      <c r="R836" s="51">
        <f t="shared" si="163"/>
        <v>653.13473543851137</v>
      </c>
      <c r="S836" s="358">
        <v>734.5408812655312</v>
      </c>
      <c r="T836" s="426">
        <v>43830</v>
      </c>
      <c r="U836" s="149"/>
      <c r="V836" s="149"/>
    </row>
    <row r="837" spans="1:24" x14ac:dyDescent="0.25">
      <c r="A837" s="58" t="s">
        <v>802</v>
      </c>
      <c r="B837" s="152" t="s">
        <v>1284</v>
      </c>
      <c r="C837" s="373">
        <v>1978</v>
      </c>
      <c r="D837" s="373">
        <v>1978</v>
      </c>
      <c r="E837" s="374" t="s">
        <v>314</v>
      </c>
      <c r="F837" s="373">
        <v>2</v>
      </c>
      <c r="G837" s="373">
        <v>2</v>
      </c>
      <c r="H837" s="28">
        <v>696.2</v>
      </c>
      <c r="I837" s="28">
        <v>628.20000000000005</v>
      </c>
      <c r="J837" s="28">
        <v>628.20000000000005</v>
      </c>
      <c r="K837" s="375">
        <v>28</v>
      </c>
      <c r="L837" s="28">
        <f>'Приложение 2'!C838</f>
        <v>1134926.1200000001</v>
      </c>
      <c r="M837" s="28">
        <v>0</v>
      </c>
      <c r="N837" s="28">
        <v>916690.94000000006</v>
      </c>
      <c r="O837" s="28">
        <v>0</v>
      </c>
      <c r="P837" s="28">
        <v>218235.18</v>
      </c>
      <c r="Q837" s="28">
        <v>0</v>
      </c>
      <c r="R837" s="51">
        <f t="shared" si="163"/>
        <v>1806.6318369945877</v>
      </c>
      <c r="S837" s="28">
        <v>11827.41</v>
      </c>
      <c r="T837" s="376">
        <v>43830</v>
      </c>
      <c r="U837" s="149"/>
      <c r="V837" s="149"/>
    </row>
    <row r="838" spans="1:24" x14ac:dyDescent="0.25">
      <c r="A838" s="58" t="s">
        <v>803</v>
      </c>
      <c r="B838" s="50" t="s">
        <v>1285</v>
      </c>
      <c r="C838" s="373">
        <v>1976</v>
      </c>
      <c r="D838" s="373">
        <v>1976</v>
      </c>
      <c r="E838" s="374" t="s">
        <v>314</v>
      </c>
      <c r="F838" s="373">
        <v>3</v>
      </c>
      <c r="G838" s="373">
        <v>2</v>
      </c>
      <c r="H838" s="28">
        <v>1503.7</v>
      </c>
      <c r="I838" s="28">
        <v>1063.7</v>
      </c>
      <c r="J838" s="28">
        <v>1063.7</v>
      </c>
      <c r="K838" s="375">
        <v>53</v>
      </c>
      <c r="L838" s="28">
        <f>'Приложение 2'!C839</f>
        <v>1826898.9</v>
      </c>
      <c r="M838" s="28">
        <v>0</v>
      </c>
      <c r="N838" s="28">
        <v>1425009.14</v>
      </c>
      <c r="O838" s="28">
        <v>0</v>
      </c>
      <c r="P838" s="28">
        <v>401889.76</v>
      </c>
      <c r="Q838" s="28">
        <v>0</v>
      </c>
      <c r="R838" s="51">
        <f t="shared" si="163"/>
        <v>1717.49450032904</v>
      </c>
      <c r="S838" s="28">
        <v>4349.1097113847891</v>
      </c>
      <c r="T838" s="376">
        <v>43830</v>
      </c>
      <c r="U838" s="149"/>
      <c r="V838" s="149"/>
    </row>
    <row r="839" spans="1:24" x14ac:dyDescent="0.25">
      <c r="A839" s="58" t="s">
        <v>1177</v>
      </c>
      <c r="B839" s="106" t="s">
        <v>63</v>
      </c>
      <c r="C839" s="360">
        <v>1978</v>
      </c>
      <c r="D839" s="360">
        <v>1978</v>
      </c>
      <c r="E839" s="374" t="s">
        <v>314</v>
      </c>
      <c r="F839" s="360">
        <v>3</v>
      </c>
      <c r="G839" s="360">
        <v>3</v>
      </c>
      <c r="H839" s="358">
        <v>1760.7</v>
      </c>
      <c r="I839" s="358">
        <v>1614.5</v>
      </c>
      <c r="J839" s="358">
        <v>1614.5</v>
      </c>
      <c r="K839" s="425">
        <v>62</v>
      </c>
      <c r="L839" s="28">
        <f>'Приложение 2'!C840</f>
        <v>836720</v>
      </c>
      <c r="M839" s="28">
        <v>0</v>
      </c>
      <c r="N839" s="28">
        <v>737685.62999999989</v>
      </c>
      <c r="O839" s="28">
        <v>0</v>
      </c>
      <c r="P839" s="358">
        <v>99034.37</v>
      </c>
      <c r="Q839" s="28">
        <v>0</v>
      </c>
      <c r="R839" s="51">
        <f t="shared" si="163"/>
        <v>518.253329204088</v>
      </c>
      <c r="S839" s="358">
        <v>576.26633632703624</v>
      </c>
      <c r="T839" s="426">
        <v>43830</v>
      </c>
      <c r="U839" s="149"/>
      <c r="V839" s="149"/>
    </row>
    <row r="840" spans="1:24" x14ac:dyDescent="0.25">
      <c r="A840" s="58" t="s">
        <v>56</v>
      </c>
      <c r="B840" s="106" t="s">
        <v>190</v>
      </c>
      <c r="C840" s="360">
        <v>1973</v>
      </c>
      <c r="D840" s="360">
        <v>1973</v>
      </c>
      <c r="E840" s="374" t="s">
        <v>314</v>
      </c>
      <c r="F840" s="360">
        <v>3</v>
      </c>
      <c r="G840" s="360">
        <v>2</v>
      </c>
      <c r="H840" s="358">
        <v>1554.4</v>
      </c>
      <c r="I840" s="358">
        <v>1090.2</v>
      </c>
      <c r="J840" s="358">
        <v>1090.2</v>
      </c>
      <c r="K840" s="425">
        <v>39</v>
      </c>
      <c r="L840" s="28">
        <f>'Приложение 2'!C841</f>
        <v>117536</v>
      </c>
      <c r="M840" s="28">
        <v>0</v>
      </c>
      <c r="N840" s="28">
        <v>87095.4</v>
      </c>
      <c r="O840" s="358">
        <v>0</v>
      </c>
      <c r="P840" s="358">
        <v>30440.6</v>
      </c>
      <c r="Q840" s="28">
        <v>0</v>
      </c>
      <c r="R840" s="51">
        <f t="shared" si="163"/>
        <v>107.81141075032103</v>
      </c>
      <c r="S840" s="358">
        <v>407.29</v>
      </c>
      <c r="T840" s="426">
        <v>43830</v>
      </c>
      <c r="U840" s="150"/>
      <c r="V840" s="149"/>
    </row>
    <row r="841" spans="1:24" x14ac:dyDescent="0.25">
      <c r="A841" s="52" t="s">
        <v>458</v>
      </c>
      <c r="B841" s="101" t="s">
        <v>457</v>
      </c>
      <c r="C841" s="97" t="s">
        <v>268</v>
      </c>
      <c r="D841" s="97" t="s">
        <v>268</v>
      </c>
      <c r="E841" s="97" t="s">
        <v>268</v>
      </c>
      <c r="F841" s="97" t="s">
        <v>268</v>
      </c>
      <c r="G841" s="97" t="s">
        <v>268</v>
      </c>
      <c r="H841" s="102">
        <f t="shared" ref="H841:Q841" si="164">SUM(H842:H918)</f>
        <v>273912.10000000003</v>
      </c>
      <c r="I841" s="102">
        <f t="shared" si="164"/>
        <v>247179.70000000007</v>
      </c>
      <c r="J841" s="102">
        <f t="shared" si="164"/>
        <v>245433.8000000001</v>
      </c>
      <c r="K841" s="103">
        <f t="shared" si="164"/>
        <v>11862</v>
      </c>
      <c r="L841" s="102">
        <f t="shared" si="164"/>
        <v>582333704.5</v>
      </c>
      <c r="M841" s="102">
        <f t="shared" si="164"/>
        <v>0</v>
      </c>
      <c r="N841" s="102">
        <f t="shared" si="164"/>
        <v>325805763.99999994</v>
      </c>
      <c r="O841" s="102">
        <f t="shared" si="164"/>
        <v>0</v>
      </c>
      <c r="P841" s="102">
        <f t="shared" si="164"/>
        <v>256527940.50000003</v>
      </c>
      <c r="Q841" s="102">
        <f t="shared" si="164"/>
        <v>0</v>
      </c>
      <c r="R841" s="102" t="s">
        <v>268</v>
      </c>
      <c r="S841" s="102" t="s">
        <v>268</v>
      </c>
      <c r="T841" s="97" t="s">
        <v>268</v>
      </c>
      <c r="U841" s="149"/>
      <c r="W841" s="149">
        <f>P841+N841</f>
        <v>582333704.5</v>
      </c>
      <c r="X841" s="149">
        <f>W841-L841</f>
        <v>0</v>
      </c>
    </row>
    <row r="842" spans="1:24" x14ac:dyDescent="0.25">
      <c r="A842" s="52" t="s">
        <v>459</v>
      </c>
      <c r="B842" s="131" t="s">
        <v>199</v>
      </c>
      <c r="C842" s="123" t="s">
        <v>163</v>
      </c>
      <c r="D842" s="123" t="s">
        <v>163</v>
      </c>
      <c r="E842" s="123" t="s">
        <v>323</v>
      </c>
      <c r="F842" s="123">
        <v>5</v>
      </c>
      <c r="G842" s="123">
        <v>6</v>
      </c>
      <c r="H842" s="128">
        <v>4651.2</v>
      </c>
      <c r="I842" s="128">
        <v>4193.7</v>
      </c>
      <c r="J842" s="128">
        <v>4193.7</v>
      </c>
      <c r="K842" s="132">
        <v>172</v>
      </c>
      <c r="L842" s="43">
        <f>'Приложение 2'!C843</f>
        <v>10101762</v>
      </c>
      <c r="M842" s="128">
        <v>0</v>
      </c>
      <c r="N842" s="128">
        <v>7951255.2000000002</v>
      </c>
      <c r="O842" s="128">
        <v>0</v>
      </c>
      <c r="P842" s="128">
        <v>2150506.7999999998</v>
      </c>
      <c r="Q842" s="128">
        <v>0</v>
      </c>
      <c r="R842" s="237">
        <f t="shared" ref="R842:R905" si="165">L842/I842</f>
        <v>2408.7946205021822</v>
      </c>
      <c r="S842" s="128">
        <v>4049.56</v>
      </c>
      <c r="T842" s="122" t="s">
        <v>282</v>
      </c>
      <c r="W842" s="149">
        <f t="shared" ref="W842:W905" si="166">P842+N842</f>
        <v>10101762</v>
      </c>
      <c r="X842" s="149">
        <f t="shared" ref="X842:X905" si="167">W842-L842</f>
        <v>0</v>
      </c>
    </row>
    <row r="843" spans="1:24" s="15" customFormat="1" x14ac:dyDescent="0.25">
      <c r="A843" s="204" t="s">
        <v>460</v>
      </c>
      <c r="B843" s="26" t="s">
        <v>200</v>
      </c>
      <c r="C843" s="378">
        <v>1965</v>
      </c>
      <c r="D843" s="378">
        <v>1965</v>
      </c>
      <c r="E843" s="378" t="s">
        <v>324</v>
      </c>
      <c r="F843" s="378">
        <v>4</v>
      </c>
      <c r="G843" s="378">
        <v>10</v>
      </c>
      <c r="H843" s="113">
        <v>7346.1</v>
      </c>
      <c r="I843" s="113">
        <v>6801.2</v>
      </c>
      <c r="J843" s="113">
        <v>6801.2</v>
      </c>
      <c r="K843" s="379">
        <v>208</v>
      </c>
      <c r="L843" s="237">
        <f>'Приложение 2'!C844</f>
        <v>3377040.74</v>
      </c>
      <c r="M843" s="113">
        <v>0</v>
      </c>
      <c r="N843" s="113">
        <v>428484.42</v>
      </c>
      <c r="O843" s="113">
        <v>0</v>
      </c>
      <c r="P843" s="113">
        <v>2948556.32</v>
      </c>
      <c r="Q843" s="113">
        <v>0</v>
      </c>
      <c r="R843" s="237">
        <f t="shared" si="165"/>
        <v>496.53601423278252</v>
      </c>
      <c r="S843" s="113">
        <v>1649.71</v>
      </c>
      <c r="T843" s="115" t="s">
        <v>282</v>
      </c>
      <c r="U843" s="149"/>
      <c r="V843" s="149"/>
      <c r="W843" s="149">
        <f t="shared" si="166"/>
        <v>3377040.7399999998</v>
      </c>
      <c r="X843" s="149">
        <f t="shared" si="167"/>
        <v>0</v>
      </c>
    </row>
    <row r="844" spans="1:24" x14ac:dyDescent="0.25">
      <c r="A844" s="52" t="s">
        <v>461</v>
      </c>
      <c r="B844" s="141" t="s">
        <v>87</v>
      </c>
      <c r="C844" s="127">
        <v>1973</v>
      </c>
      <c r="D844" s="127">
        <v>1973</v>
      </c>
      <c r="E844" s="127" t="s">
        <v>323</v>
      </c>
      <c r="F844" s="127">
        <v>5</v>
      </c>
      <c r="G844" s="127">
        <v>8</v>
      </c>
      <c r="H844" s="121">
        <v>6480.9</v>
      </c>
      <c r="I844" s="121">
        <v>5777.9</v>
      </c>
      <c r="J844" s="121">
        <v>5777.9</v>
      </c>
      <c r="K844" s="148">
        <v>227</v>
      </c>
      <c r="L844" s="43">
        <f>'Приложение 2'!C845</f>
        <v>19620705</v>
      </c>
      <c r="M844" s="121">
        <v>0</v>
      </c>
      <c r="N844" s="119">
        <v>10954898.4</v>
      </c>
      <c r="O844" s="121">
        <v>0</v>
      </c>
      <c r="P844" s="119">
        <v>8665806.5999999996</v>
      </c>
      <c r="Q844" s="119">
        <v>0</v>
      </c>
      <c r="R844" s="237">
        <f t="shared" si="165"/>
        <v>3395.8194153585214</v>
      </c>
      <c r="S844" s="119">
        <v>5411.94</v>
      </c>
      <c r="T844" s="122" t="s">
        <v>282</v>
      </c>
      <c r="U844" s="149"/>
      <c r="V844" s="149"/>
      <c r="W844" s="149">
        <f t="shared" si="166"/>
        <v>19620705</v>
      </c>
      <c r="X844" s="149">
        <f t="shared" si="167"/>
        <v>0</v>
      </c>
    </row>
    <row r="845" spans="1:24" x14ac:dyDescent="0.25">
      <c r="A845" s="52" t="s">
        <v>462</v>
      </c>
      <c r="B845" s="124" t="s">
        <v>201</v>
      </c>
      <c r="C845" s="127">
        <v>1967</v>
      </c>
      <c r="D845" s="127">
        <v>1967</v>
      </c>
      <c r="E845" s="127" t="s">
        <v>323</v>
      </c>
      <c r="F845" s="127">
        <v>5</v>
      </c>
      <c r="G845" s="127">
        <v>4</v>
      </c>
      <c r="H845" s="121">
        <v>3160.8</v>
      </c>
      <c r="I845" s="121">
        <v>2766.4</v>
      </c>
      <c r="J845" s="121">
        <v>2766.4</v>
      </c>
      <c r="K845" s="148">
        <v>102</v>
      </c>
      <c r="L845" s="43">
        <f>'Приложение 2'!C846</f>
        <v>1510000</v>
      </c>
      <c r="M845" s="121">
        <v>0</v>
      </c>
      <c r="N845" s="119">
        <v>954769.91</v>
      </c>
      <c r="O845" s="121">
        <v>0</v>
      </c>
      <c r="P845" s="119">
        <v>555230.09</v>
      </c>
      <c r="Q845" s="119">
        <v>0</v>
      </c>
      <c r="R845" s="237">
        <f t="shared" si="165"/>
        <v>545.83574320416426</v>
      </c>
      <c r="S845" s="119">
        <v>954.62</v>
      </c>
      <c r="T845" s="122" t="s">
        <v>282</v>
      </c>
      <c r="U845" s="149"/>
      <c r="V845" s="149"/>
      <c r="W845" s="149">
        <f t="shared" si="166"/>
        <v>1510000</v>
      </c>
      <c r="X845" s="149">
        <f t="shared" si="167"/>
        <v>0</v>
      </c>
    </row>
    <row r="846" spans="1:24" x14ac:dyDescent="0.25">
      <c r="A846" s="204" t="s">
        <v>463</v>
      </c>
      <c r="B846" s="114" t="s">
        <v>923</v>
      </c>
      <c r="C846" s="378">
        <v>1972</v>
      </c>
      <c r="D846" s="378">
        <v>1972</v>
      </c>
      <c r="E846" s="378" t="s">
        <v>323</v>
      </c>
      <c r="F846" s="378">
        <v>5</v>
      </c>
      <c r="G846" s="378">
        <v>6</v>
      </c>
      <c r="H846" s="113">
        <v>4777.8</v>
      </c>
      <c r="I846" s="113">
        <v>4318.3999999999996</v>
      </c>
      <c r="J846" s="113">
        <v>4318.3999999999996</v>
      </c>
      <c r="K846" s="428">
        <v>217</v>
      </c>
      <c r="L846" s="237">
        <f>'Приложение 2'!C847</f>
        <v>231532</v>
      </c>
      <c r="M846" s="113">
        <v>0</v>
      </c>
      <c r="N846" s="24">
        <v>0</v>
      </c>
      <c r="O846" s="113">
        <v>0</v>
      </c>
      <c r="P846" s="24">
        <v>231532</v>
      </c>
      <c r="Q846" s="24">
        <v>0</v>
      </c>
      <c r="R846" s="237">
        <f t="shared" si="165"/>
        <v>53.615227862171182</v>
      </c>
      <c r="S846" s="24">
        <v>2513.8751370878099</v>
      </c>
      <c r="T846" s="115" t="s">
        <v>282</v>
      </c>
      <c r="U846" s="149" t="s">
        <v>1319</v>
      </c>
      <c r="V846" s="149"/>
      <c r="W846" s="149">
        <f t="shared" si="166"/>
        <v>231532</v>
      </c>
      <c r="X846" s="149">
        <f t="shared" si="167"/>
        <v>0</v>
      </c>
    </row>
    <row r="847" spans="1:24" x14ac:dyDescent="0.25">
      <c r="A847" s="204" t="s">
        <v>464</v>
      </c>
      <c r="B847" s="114" t="s">
        <v>924</v>
      </c>
      <c r="C847" s="378">
        <v>1969</v>
      </c>
      <c r="D847" s="378">
        <v>1969</v>
      </c>
      <c r="E847" s="378" t="s">
        <v>323</v>
      </c>
      <c r="F847" s="378">
        <v>5</v>
      </c>
      <c r="G847" s="378">
        <v>6</v>
      </c>
      <c r="H847" s="113">
        <v>4889.8999999999996</v>
      </c>
      <c r="I847" s="113">
        <v>4431.3</v>
      </c>
      <c r="J847" s="113">
        <v>4431.3</v>
      </c>
      <c r="K847" s="428">
        <v>220</v>
      </c>
      <c r="L847" s="237">
        <f>'Приложение 2'!C848</f>
        <v>5455356</v>
      </c>
      <c r="M847" s="113">
        <v>0</v>
      </c>
      <c r="N847" s="24">
        <v>3326495.0799999996</v>
      </c>
      <c r="O847" s="113">
        <v>0</v>
      </c>
      <c r="P847" s="24">
        <v>2128860.92</v>
      </c>
      <c r="Q847" s="24">
        <v>0</v>
      </c>
      <c r="R847" s="237">
        <f t="shared" si="165"/>
        <v>1231.0960666170197</v>
      </c>
      <c r="S847" s="24">
        <v>2513.8751370878099</v>
      </c>
      <c r="T847" s="115" t="s">
        <v>282</v>
      </c>
      <c r="U847" s="149" t="s">
        <v>1319</v>
      </c>
      <c r="V847" s="149"/>
      <c r="W847" s="149">
        <f t="shared" si="166"/>
        <v>5455356</v>
      </c>
      <c r="X847" s="149">
        <f t="shared" si="167"/>
        <v>0</v>
      </c>
    </row>
    <row r="848" spans="1:24" x14ac:dyDescent="0.25">
      <c r="A848" s="204" t="s">
        <v>465</v>
      </c>
      <c r="B848" s="130" t="s">
        <v>925</v>
      </c>
      <c r="C848" s="360">
        <v>1972</v>
      </c>
      <c r="D848" s="360">
        <v>1972</v>
      </c>
      <c r="E848" s="360" t="s">
        <v>323</v>
      </c>
      <c r="F848" s="360">
        <v>5</v>
      </c>
      <c r="G848" s="360">
        <v>6</v>
      </c>
      <c r="H848" s="358">
        <v>4905.8</v>
      </c>
      <c r="I848" s="358">
        <v>4445.1000000000004</v>
      </c>
      <c r="J848" s="358">
        <v>4445.1000000000004</v>
      </c>
      <c r="K848" s="429">
        <v>225</v>
      </c>
      <c r="L848" s="237">
        <f>'Приложение 2'!C849</f>
        <v>3242240.98</v>
      </c>
      <c r="M848" s="358">
        <v>0</v>
      </c>
      <c r="N848" s="358">
        <v>1725814.67</v>
      </c>
      <c r="O848" s="358">
        <v>0</v>
      </c>
      <c r="P848" s="358">
        <v>1516426.31</v>
      </c>
      <c r="Q848" s="358">
        <v>0</v>
      </c>
      <c r="R848" s="237">
        <f t="shared" si="165"/>
        <v>729.39663449641171</v>
      </c>
      <c r="S848" s="358">
        <v>2194.34</v>
      </c>
      <c r="T848" s="115" t="s">
        <v>282</v>
      </c>
      <c r="U848" s="149"/>
      <c r="V848" s="149"/>
      <c r="W848" s="149">
        <f t="shared" si="166"/>
        <v>3242240.98</v>
      </c>
      <c r="X848" s="149">
        <f t="shared" si="167"/>
        <v>0</v>
      </c>
    </row>
    <row r="849" spans="1:24" x14ac:dyDescent="0.25">
      <c r="A849" s="204" t="s">
        <v>466</v>
      </c>
      <c r="B849" s="114" t="s">
        <v>191</v>
      </c>
      <c r="C849" s="378">
        <v>1982</v>
      </c>
      <c r="D849" s="378">
        <v>1982</v>
      </c>
      <c r="E849" s="378" t="s">
        <v>323</v>
      </c>
      <c r="F849" s="378">
        <v>5</v>
      </c>
      <c r="G849" s="378">
        <v>2</v>
      </c>
      <c r="H849" s="113">
        <v>6081.6</v>
      </c>
      <c r="I849" s="113">
        <v>5161.8999999999996</v>
      </c>
      <c r="J849" s="113">
        <v>5161.8999999999996</v>
      </c>
      <c r="K849" s="428">
        <v>195</v>
      </c>
      <c r="L849" s="237">
        <f>'Приложение 2'!C850</f>
        <v>6174936</v>
      </c>
      <c r="M849" s="113">
        <v>0</v>
      </c>
      <c r="N849" s="24">
        <v>2754158.19</v>
      </c>
      <c r="O849" s="113">
        <v>0</v>
      </c>
      <c r="P849" s="24">
        <v>3420777.81</v>
      </c>
      <c r="Q849" s="24">
        <v>0</v>
      </c>
      <c r="R849" s="237">
        <f t="shared" si="165"/>
        <v>1196.2525426683974</v>
      </c>
      <c r="S849" s="24">
        <v>1636.01</v>
      </c>
      <c r="T849" s="115" t="s">
        <v>282</v>
      </c>
      <c r="U849" s="149"/>
      <c r="V849" s="149"/>
      <c r="W849" s="149">
        <f t="shared" si="166"/>
        <v>6174936</v>
      </c>
      <c r="X849" s="149">
        <f t="shared" si="167"/>
        <v>0</v>
      </c>
    </row>
    <row r="850" spans="1:24" x14ac:dyDescent="0.25">
      <c r="A850" s="204" t="s">
        <v>467</v>
      </c>
      <c r="B850" s="114" t="s">
        <v>192</v>
      </c>
      <c r="C850" s="378">
        <v>1985</v>
      </c>
      <c r="D850" s="378">
        <v>1985</v>
      </c>
      <c r="E850" s="378" t="s">
        <v>323</v>
      </c>
      <c r="F850" s="378">
        <v>5</v>
      </c>
      <c r="G850" s="378">
        <v>6</v>
      </c>
      <c r="H850" s="113">
        <v>4778.8</v>
      </c>
      <c r="I850" s="113">
        <v>4261.1000000000004</v>
      </c>
      <c r="J850" s="113">
        <v>4261.1000000000004</v>
      </c>
      <c r="K850" s="428">
        <v>197</v>
      </c>
      <c r="L850" s="237">
        <f>'Приложение 2'!C851</f>
        <v>4410090</v>
      </c>
      <c r="M850" s="113">
        <v>0</v>
      </c>
      <c r="N850" s="24">
        <v>2189383.59</v>
      </c>
      <c r="O850" s="113">
        <v>0</v>
      </c>
      <c r="P850" s="24">
        <v>2220706.41</v>
      </c>
      <c r="Q850" s="24">
        <v>0</v>
      </c>
      <c r="R850" s="237">
        <f t="shared" si="165"/>
        <v>1034.9651498439368</v>
      </c>
      <c r="S850" s="24">
        <v>1636.0074048954493</v>
      </c>
      <c r="T850" s="115" t="s">
        <v>282</v>
      </c>
      <c r="U850" s="149"/>
      <c r="V850" s="149"/>
      <c r="W850" s="149">
        <f t="shared" si="166"/>
        <v>4410090</v>
      </c>
      <c r="X850" s="149">
        <f t="shared" si="167"/>
        <v>0</v>
      </c>
    </row>
    <row r="851" spans="1:24" x14ac:dyDescent="0.25">
      <c r="A851" s="204" t="s">
        <v>468</v>
      </c>
      <c r="B851" s="114" t="s">
        <v>926</v>
      </c>
      <c r="C851" s="378">
        <v>1973</v>
      </c>
      <c r="D851" s="378">
        <v>1973</v>
      </c>
      <c r="E851" s="378" t="s">
        <v>323</v>
      </c>
      <c r="F851" s="378">
        <v>5</v>
      </c>
      <c r="G851" s="378">
        <v>6</v>
      </c>
      <c r="H851" s="113">
        <v>4919.8999999999996</v>
      </c>
      <c r="I851" s="113">
        <v>4453.7</v>
      </c>
      <c r="J851" s="113">
        <v>4453.7</v>
      </c>
      <c r="K851" s="428">
        <v>225</v>
      </c>
      <c r="L851" s="237">
        <f>'Приложение 2'!C852</f>
        <v>11941535.530000001</v>
      </c>
      <c r="M851" s="113">
        <v>0</v>
      </c>
      <c r="N851" s="24">
        <v>10129349.550000001</v>
      </c>
      <c r="O851" s="113">
        <v>0</v>
      </c>
      <c r="P851" s="24">
        <v>1812185.98</v>
      </c>
      <c r="Q851" s="24">
        <v>0</v>
      </c>
      <c r="R851" s="237">
        <f t="shared" si="165"/>
        <v>2681.2617666210122</v>
      </c>
      <c r="S851" s="24">
        <v>6343.3711410737142</v>
      </c>
      <c r="T851" s="115" t="s">
        <v>282</v>
      </c>
      <c r="U851" s="149"/>
      <c r="V851" s="149"/>
      <c r="W851" s="149">
        <f t="shared" si="166"/>
        <v>11941535.530000001</v>
      </c>
      <c r="X851" s="149">
        <f t="shared" si="167"/>
        <v>0</v>
      </c>
    </row>
    <row r="852" spans="1:24" x14ac:dyDescent="0.25">
      <c r="A852" s="204" t="s">
        <v>469</v>
      </c>
      <c r="B852" s="114" t="s">
        <v>927</v>
      </c>
      <c r="C852" s="378">
        <v>1978</v>
      </c>
      <c r="D852" s="378">
        <v>1978</v>
      </c>
      <c r="E852" s="378" t="s">
        <v>323</v>
      </c>
      <c r="F852" s="378">
        <v>5</v>
      </c>
      <c r="G852" s="378">
        <v>4</v>
      </c>
      <c r="H852" s="113">
        <v>3047.5</v>
      </c>
      <c r="I852" s="113">
        <v>2703.2</v>
      </c>
      <c r="J852" s="113">
        <v>2703.2</v>
      </c>
      <c r="K852" s="428">
        <v>150</v>
      </c>
      <c r="L852" s="237">
        <f>'Приложение 2'!C853</f>
        <v>3622060</v>
      </c>
      <c r="M852" s="113">
        <v>0</v>
      </c>
      <c r="N852" s="24">
        <v>2150613.46</v>
      </c>
      <c r="O852" s="113">
        <v>0</v>
      </c>
      <c r="P852" s="24">
        <v>1471446.54</v>
      </c>
      <c r="Q852" s="24">
        <v>0</v>
      </c>
      <c r="R852" s="237">
        <f t="shared" si="165"/>
        <v>1339.9156555193845</v>
      </c>
      <c r="S852" s="24">
        <v>1636.0073009766204</v>
      </c>
      <c r="T852" s="115" t="s">
        <v>282</v>
      </c>
      <c r="U852" s="149"/>
      <c r="V852" s="149"/>
      <c r="W852" s="149">
        <f t="shared" si="166"/>
        <v>3622060</v>
      </c>
      <c r="X852" s="149">
        <f t="shared" si="167"/>
        <v>0</v>
      </c>
    </row>
    <row r="853" spans="1:24" x14ac:dyDescent="0.25">
      <c r="A853" s="204" t="s">
        <v>470</v>
      </c>
      <c r="B853" s="114" t="s">
        <v>928</v>
      </c>
      <c r="C853" s="378">
        <v>1984</v>
      </c>
      <c r="D853" s="378">
        <v>1984</v>
      </c>
      <c r="E853" s="378" t="s">
        <v>323</v>
      </c>
      <c r="F853" s="378">
        <v>5</v>
      </c>
      <c r="G853" s="378">
        <v>11</v>
      </c>
      <c r="H853" s="113">
        <v>9186</v>
      </c>
      <c r="I853" s="113">
        <v>8285.7000000000007</v>
      </c>
      <c r="J853" s="113">
        <v>8285.7000000000007</v>
      </c>
      <c r="K853" s="428">
        <v>365</v>
      </c>
      <c r="L853" s="237">
        <f>'Приложение 2'!C854</f>
        <v>9110686</v>
      </c>
      <c r="M853" s="113">
        <v>0</v>
      </c>
      <c r="N853" s="24">
        <v>6493691.8799999999</v>
      </c>
      <c r="O853" s="113">
        <v>0</v>
      </c>
      <c r="P853" s="24">
        <v>2616994.12</v>
      </c>
      <c r="Q853" s="24">
        <v>0</v>
      </c>
      <c r="R853" s="237">
        <f t="shared" si="165"/>
        <v>1099.5674475300818</v>
      </c>
      <c r="S853" s="24">
        <v>1636.0073875472199</v>
      </c>
      <c r="T853" s="115" t="s">
        <v>282</v>
      </c>
      <c r="U853" s="149"/>
      <c r="V853" s="149"/>
      <c r="W853" s="149">
        <f t="shared" si="166"/>
        <v>9110686</v>
      </c>
      <c r="X853" s="149">
        <f t="shared" si="167"/>
        <v>0</v>
      </c>
    </row>
    <row r="854" spans="1:24" x14ac:dyDescent="0.25">
      <c r="A854" s="204" t="s">
        <v>471</v>
      </c>
      <c r="B854" s="114" t="s">
        <v>929</v>
      </c>
      <c r="C854" s="378">
        <v>1984</v>
      </c>
      <c r="D854" s="378">
        <v>1984</v>
      </c>
      <c r="E854" s="378" t="s">
        <v>323</v>
      </c>
      <c r="F854" s="378">
        <v>5</v>
      </c>
      <c r="G854" s="378">
        <v>9</v>
      </c>
      <c r="H854" s="113">
        <v>7304.8</v>
      </c>
      <c r="I854" s="113">
        <v>6501.9</v>
      </c>
      <c r="J854" s="113">
        <v>6501.9</v>
      </c>
      <c r="K854" s="428">
        <v>305</v>
      </c>
      <c r="L854" s="237">
        <f>'Приложение 2'!C855</f>
        <v>6021193</v>
      </c>
      <c r="M854" s="113">
        <v>0</v>
      </c>
      <c r="N854" s="24">
        <v>2694217.46</v>
      </c>
      <c r="O854" s="113">
        <v>0</v>
      </c>
      <c r="P854" s="24">
        <v>3326975.54</v>
      </c>
      <c r="Q854" s="24">
        <v>0</v>
      </c>
      <c r="R854" s="237">
        <f t="shared" si="165"/>
        <v>926.06668819883419</v>
      </c>
      <c r="S854" s="24">
        <v>1636.0073727679603</v>
      </c>
      <c r="T854" s="115" t="s">
        <v>282</v>
      </c>
      <c r="U854" s="149"/>
      <c r="V854" s="149"/>
      <c r="W854" s="149">
        <f t="shared" si="166"/>
        <v>6021193</v>
      </c>
      <c r="X854" s="149">
        <f t="shared" si="167"/>
        <v>0</v>
      </c>
    </row>
    <row r="855" spans="1:24" x14ac:dyDescent="0.25">
      <c r="A855" s="204" t="s">
        <v>472</v>
      </c>
      <c r="B855" s="114" t="s">
        <v>930</v>
      </c>
      <c r="C855" s="378">
        <v>1962</v>
      </c>
      <c r="D855" s="378">
        <v>1962</v>
      </c>
      <c r="E855" s="378" t="s">
        <v>314</v>
      </c>
      <c r="F855" s="378">
        <v>4</v>
      </c>
      <c r="G855" s="378">
        <v>3</v>
      </c>
      <c r="H855" s="113">
        <v>2186.1999999999998</v>
      </c>
      <c r="I855" s="113">
        <v>2033</v>
      </c>
      <c r="J855" s="113">
        <v>2033</v>
      </c>
      <c r="K855" s="428">
        <v>97</v>
      </c>
      <c r="L855" s="237">
        <f>'Приложение 2'!C856</f>
        <v>1922982.28</v>
      </c>
      <c r="M855" s="113">
        <v>0</v>
      </c>
      <c r="N855" s="24">
        <v>1922982.28</v>
      </c>
      <c r="O855" s="113">
        <v>0</v>
      </c>
      <c r="P855" s="24">
        <v>0</v>
      </c>
      <c r="Q855" s="24">
        <v>0</v>
      </c>
      <c r="R855" s="237">
        <f t="shared" si="165"/>
        <v>945.88405312346288</v>
      </c>
      <c r="S855" s="24">
        <v>9147.77</v>
      </c>
      <c r="T855" s="115" t="s">
        <v>282</v>
      </c>
      <c r="U855" s="149"/>
      <c r="V855" s="149"/>
      <c r="W855" s="149">
        <f t="shared" si="166"/>
        <v>1922982.28</v>
      </c>
      <c r="X855" s="149">
        <f t="shared" si="167"/>
        <v>0</v>
      </c>
    </row>
    <row r="856" spans="1:24" x14ac:dyDescent="0.25">
      <c r="A856" s="204" t="s">
        <v>473</v>
      </c>
      <c r="B856" s="114" t="s">
        <v>931</v>
      </c>
      <c r="C856" s="378">
        <v>1972</v>
      </c>
      <c r="D856" s="378">
        <v>1972</v>
      </c>
      <c r="E856" s="378" t="s">
        <v>314</v>
      </c>
      <c r="F856" s="378">
        <v>4</v>
      </c>
      <c r="G856" s="378">
        <v>3</v>
      </c>
      <c r="H856" s="113">
        <v>2314.9</v>
      </c>
      <c r="I856" s="113">
        <v>2093.4</v>
      </c>
      <c r="J856" s="113">
        <v>2093.4</v>
      </c>
      <c r="K856" s="428">
        <v>120</v>
      </c>
      <c r="L856" s="237">
        <f>'Приложение 2'!C857</f>
        <v>1115819</v>
      </c>
      <c r="M856" s="113">
        <v>0</v>
      </c>
      <c r="N856" s="24">
        <v>1115819</v>
      </c>
      <c r="O856" s="113">
        <v>0</v>
      </c>
      <c r="P856" s="24">
        <v>0</v>
      </c>
      <c r="Q856" s="24">
        <v>0</v>
      </c>
      <c r="R856" s="237">
        <f t="shared" si="165"/>
        <v>533.01757905799172</v>
      </c>
      <c r="S856" s="24">
        <v>2424.2473054800003</v>
      </c>
      <c r="T856" s="115" t="s">
        <v>282</v>
      </c>
      <c r="U856" s="149"/>
      <c r="V856" s="149"/>
      <c r="W856" s="149">
        <f t="shared" si="166"/>
        <v>1115819</v>
      </c>
      <c r="X856" s="149">
        <f t="shared" si="167"/>
        <v>0</v>
      </c>
    </row>
    <row r="857" spans="1:24" x14ac:dyDescent="0.25">
      <c r="A857" s="204" t="s">
        <v>474</v>
      </c>
      <c r="B857" s="114" t="s">
        <v>1303</v>
      </c>
      <c r="C857" s="378">
        <v>1961</v>
      </c>
      <c r="D857" s="378">
        <v>1961</v>
      </c>
      <c r="E857" s="378" t="s">
        <v>323</v>
      </c>
      <c r="F857" s="378">
        <v>3</v>
      </c>
      <c r="G857" s="378">
        <v>1</v>
      </c>
      <c r="H857" s="113">
        <v>391.8</v>
      </c>
      <c r="I857" s="113">
        <v>357.4</v>
      </c>
      <c r="J857" s="113">
        <v>357.4</v>
      </c>
      <c r="K857" s="428">
        <v>15</v>
      </c>
      <c r="L857" s="237">
        <f>'Приложение 2'!C858</f>
        <v>78278</v>
      </c>
      <c r="M857" s="113">
        <v>0</v>
      </c>
      <c r="N857" s="24">
        <v>46423.74</v>
      </c>
      <c r="O857" s="113">
        <v>0</v>
      </c>
      <c r="P857" s="24">
        <v>31854.26</v>
      </c>
      <c r="Q857" s="24">
        <v>0</v>
      </c>
      <c r="R857" s="237">
        <f t="shared" si="165"/>
        <v>219.02070509233354</v>
      </c>
      <c r="S857" s="24">
        <v>257.67207610520427</v>
      </c>
      <c r="T857" s="115" t="s">
        <v>282</v>
      </c>
      <c r="U857" s="149"/>
      <c r="V857" s="149"/>
      <c r="W857" s="149">
        <f t="shared" si="166"/>
        <v>78278</v>
      </c>
      <c r="X857" s="149">
        <f t="shared" si="167"/>
        <v>0</v>
      </c>
    </row>
    <row r="858" spans="1:24" x14ac:dyDescent="0.25">
      <c r="A858" s="204" t="s">
        <v>475</v>
      </c>
      <c r="B858" s="114" t="s">
        <v>932</v>
      </c>
      <c r="C858" s="378">
        <v>1976</v>
      </c>
      <c r="D858" s="378">
        <v>1976</v>
      </c>
      <c r="E858" s="378" t="s">
        <v>314</v>
      </c>
      <c r="F858" s="378">
        <v>4</v>
      </c>
      <c r="G858" s="378">
        <v>4</v>
      </c>
      <c r="H858" s="113">
        <v>3330</v>
      </c>
      <c r="I858" s="113">
        <v>3016.1</v>
      </c>
      <c r="J858" s="113">
        <v>3016.1</v>
      </c>
      <c r="K858" s="428">
        <v>155</v>
      </c>
      <c r="L858" s="237">
        <f>'Приложение 2'!C859</f>
        <v>5580107.1799999997</v>
      </c>
      <c r="M858" s="113">
        <v>0</v>
      </c>
      <c r="N858" s="24">
        <v>3370370.77</v>
      </c>
      <c r="O858" s="113">
        <v>0</v>
      </c>
      <c r="P858" s="24">
        <v>2209736.41</v>
      </c>
      <c r="Q858" s="24">
        <v>0</v>
      </c>
      <c r="R858" s="237">
        <f t="shared" si="165"/>
        <v>1850.1068200656478</v>
      </c>
      <c r="S858" s="24">
        <v>2531.35</v>
      </c>
      <c r="T858" s="115" t="s">
        <v>282</v>
      </c>
      <c r="U858" s="149"/>
      <c r="V858" s="149"/>
      <c r="W858" s="149">
        <f t="shared" si="166"/>
        <v>5580107.1799999997</v>
      </c>
      <c r="X858" s="149">
        <f t="shared" si="167"/>
        <v>0</v>
      </c>
    </row>
    <row r="859" spans="1:24" x14ac:dyDescent="0.25">
      <c r="A859" s="204" t="s">
        <v>476</v>
      </c>
      <c r="B859" s="114" t="s">
        <v>933</v>
      </c>
      <c r="C859" s="378">
        <v>1967</v>
      </c>
      <c r="D859" s="378">
        <v>1967</v>
      </c>
      <c r="E859" s="378" t="s">
        <v>314</v>
      </c>
      <c r="F859" s="378">
        <v>4</v>
      </c>
      <c r="G859" s="378">
        <v>3</v>
      </c>
      <c r="H859" s="113">
        <v>2504.8000000000002</v>
      </c>
      <c r="I859" s="113">
        <v>2198.8000000000002</v>
      </c>
      <c r="J859" s="113">
        <v>2198.8000000000002</v>
      </c>
      <c r="K859" s="428">
        <v>120</v>
      </c>
      <c r="L859" s="237">
        <f>'Приложение 2'!C860</f>
        <v>2940161</v>
      </c>
      <c r="M859" s="113">
        <v>0</v>
      </c>
      <c r="N859" s="24">
        <v>1963443.95</v>
      </c>
      <c r="O859" s="113">
        <v>0</v>
      </c>
      <c r="P859" s="24">
        <v>976717.05</v>
      </c>
      <c r="Q859" s="24">
        <v>0</v>
      </c>
      <c r="R859" s="237">
        <f t="shared" si="165"/>
        <v>1337.1661815535745</v>
      </c>
      <c r="S859" s="24">
        <v>9147.77</v>
      </c>
      <c r="T859" s="115" t="s">
        <v>282</v>
      </c>
      <c r="U859" s="149"/>
      <c r="V859" s="149"/>
      <c r="W859" s="149">
        <f t="shared" si="166"/>
        <v>2940161</v>
      </c>
      <c r="X859" s="149">
        <f t="shared" si="167"/>
        <v>0</v>
      </c>
    </row>
    <row r="860" spans="1:24" x14ac:dyDescent="0.25">
      <c r="A860" s="204" t="s">
        <v>477</v>
      </c>
      <c r="B860" s="130" t="s">
        <v>934</v>
      </c>
      <c r="C860" s="378">
        <v>1962</v>
      </c>
      <c r="D860" s="378">
        <v>1962</v>
      </c>
      <c r="E860" s="378" t="s">
        <v>314</v>
      </c>
      <c r="F860" s="378">
        <v>4</v>
      </c>
      <c r="G860" s="378">
        <v>3</v>
      </c>
      <c r="H860" s="113">
        <v>2054.1999999999998</v>
      </c>
      <c r="I860" s="113">
        <v>2005</v>
      </c>
      <c r="J860" s="113">
        <v>2005</v>
      </c>
      <c r="K860" s="428">
        <v>110</v>
      </c>
      <c r="L860" s="237">
        <f>'Приложение 2'!C861</f>
        <v>10878863</v>
      </c>
      <c r="M860" s="113">
        <v>0</v>
      </c>
      <c r="N860" s="24">
        <v>9913864.2300000004</v>
      </c>
      <c r="O860" s="113">
        <v>0</v>
      </c>
      <c r="P860" s="24">
        <v>964998.77</v>
      </c>
      <c r="Q860" s="24">
        <v>0</v>
      </c>
      <c r="R860" s="237">
        <f t="shared" si="165"/>
        <v>5425.8668329177053</v>
      </c>
      <c r="S860" s="24">
        <v>20674.310000000001</v>
      </c>
      <c r="T860" s="115" t="s">
        <v>282</v>
      </c>
      <c r="U860" s="149"/>
      <c r="V860" s="149"/>
      <c r="W860" s="149">
        <f t="shared" si="166"/>
        <v>10878863</v>
      </c>
      <c r="X860" s="149">
        <f t="shared" si="167"/>
        <v>0</v>
      </c>
    </row>
    <row r="861" spans="1:24" x14ac:dyDescent="0.25">
      <c r="A861" s="204" t="s">
        <v>478</v>
      </c>
      <c r="B861" s="130" t="s">
        <v>88</v>
      </c>
      <c r="C861" s="360">
        <v>1971</v>
      </c>
      <c r="D861" s="360">
        <v>1971</v>
      </c>
      <c r="E861" s="360" t="s">
        <v>324</v>
      </c>
      <c r="F861" s="360">
        <v>4</v>
      </c>
      <c r="G861" s="360">
        <v>6</v>
      </c>
      <c r="H861" s="358">
        <v>5670.9</v>
      </c>
      <c r="I861" s="358">
        <v>5196.8999999999996</v>
      </c>
      <c r="J861" s="358">
        <v>5196.8999999999996</v>
      </c>
      <c r="K861" s="429">
        <v>202</v>
      </c>
      <c r="L861" s="237">
        <f>'Приложение 2'!C862</f>
        <v>10199566</v>
      </c>
      <c r="M861" s="358">
        <v>0</v>
      </c>
      <c r="N861" s="358">
        <v>5829363.46</v>
      </c>
      <c r="O861" s="358">
        <v>0</v>
      </c>
      <c r="P861" s="358">
        <v>4370202.54</v>
      </c>
      <c r="Q861" s="358">
        <v>0</v>
      </c>
      <c r="R861" s="237">
        <f t="shared" si="165"/>
        <v>1962.6250264580808</v>
      </c>
      <c r="S861" s="358">
        <v>7151.53</v>
      </c>
      <c r="T861" s="115" t="s">
        <v>282</v>
      </c>
      <c r="U861" s="149"/>
      <c r="V861" s="149"/>
      <c r="W861" s="149">
        <f t="shared" si="166"/>
        <v>10199566</v>
      </c>
      <c r="X861" s="149">
        <f t="shared" si="167"/>
        <v>0</v>
      </c>
    </row>
    <row r="862" spans="1:24" x14ac:dyDescent="0.25">
      <c r="A862" s="204" t="s">
        <v>479</v>
      </c>
      <c r="B862" s="130" t="s">
        <v>1297</v>
      </c>
      <c r="C862" s="360">
        <v>1980</v>
      </c>
      <c r="D862" s="360">
        <v>1980</v>
      </c>
      <c r="E862" s="360" t="s">
        <v>323</v>
      </c>
      <c r="F862" s="360">
        <v>5</v>
      </c>
      <c r="G862" s="360">
        <v>1</v>
      </c>
      <c r="H862" s="358">
        <v>5337.1</v>
      </c>
      <c r="I862" s="358">
        <v>5139.1000000000004</v>
      </c>
      <c r="J862" s="358">
        <v>5139.1000000000004</v>
      </c>
      <c r="K862" s="429">
        <v>227</v>
      </c>
      <c r="L862" s="237">
        <f>'Приложение 2'!C863</f>
        <v>1657316</v>
      </c>
      <c r="M862" s="358">
        <v>0</v>
      </c>
      <c r="N862" s="358">
        <v>260357</v>
      </c>
      <c r="O862" s="358">
        <v>0</v>
      </c>
      <c r="P862" s="358">
        <v>1396959</v>
      </c>
      <c r="Q862" s="358">
        <v>0</v>
      </c>
      <c r="R862" s="237">
        <f t="shared" si="165"/>
        <v>322.49148683621644</v>
      </c>
      <c r="S862" s="358">
        <v>611.64</v>
      </c>
      <c r="T862" s="115" t="s">
        <v>282</v>
      </c>
      <c r="U862" s="149"/>
      <c r="V862" s="149"/>
      <c r="W862" s="149">
        <f t="shared" si="166"/>
        <v>1657316</v>
      </c>
      <c r="X862" s="149">
        <f t="shared" si="167"/>
        <v>0</v>
      </c>
    </row>
    <row r="863" spans="1:24" x14ac:dyDescent="0.25">
      <c r="A863" s="204" t="s">
        <v>480</v>
      </c>
      <c r="B863" s="114" t="s">
        <v>89</v>
      </c>
      <c r="C863" s="354">
        <v>1984</v>
      </c>
      <c r="D863" s="354">
        <v>1984</v>
      </c>
      <c r="E863" s="355" t="s">
        <v>323</v>
      </c>
      <c r="F863" s="354">
        <v>5</v>
      </c>
      <c r="G863" s="354">
        <v>1</v>
      </c>
      <c r="H863" s="24">
        <v>6493.5</v>
      </c>
      <c r="I863" s="24">
        <v>5687.6</v>
      </c>
      <c r="J863" s="24">
        <v>5687.6</v>
      </c>
      <c r="K863" s="359">
        <v>210</v>
      </c>
      <c r="L863" s="237">
        <f>'Приложение 2'!C864</f>
        <v>7843542</v>
      </c>
      <c r="M863" s="358">
        <v>0</v>
      </c>
      <c r="N863" s="358">
        <v>2208930.16</v>
      </c>
      <c r="O863" s="358">
        <v>0</v>
      </c>
      <c r="P863" s="358">
        <f>L863-N863</f>
        <v>5634611.8399999999</v>
      </c>
      <c r="Q863" s="358">
        <v>0</v>
      </c>
      <c r="R863" s="237">
        <f t="shared" si="165"/>
        <v>1379.0600604824529</v>
      </c>
      <c r="S863" s="358">
        <v>7239.05</v>
      </c>
      <c r="T863" s="115" t="s">
        <v>282</v>
      </c>
      <c r="U863" s="149"/>
      <c r="V863" s="149"/>
      <c r="W863" s="149">
        <f t="shared" si="166"/>
        <v>7843542</v>
      </c>
      <c r="X863" s="149">
        <f t="shared" si="167"/>
        <v>0</v>
      </c>
    </row>
    <row r="864" spans="1:24" x14ac:dyDescent="0.25">
      <c r="A864" s="204" t="s">
        <v>481</v>
      </c>
      <c r="B864" s="114" t="s">
        <v>90</v>
      </c>
      <c r="C864" s="378">
        <v>1964</v>
      </c>
      <c r="D864" s="378">
        <v>2010</v>
      </c>
      <c r="E864" s="378" t="s">
        <v>314</v>
      </c>
      <c r="F864" s="378">
        <v>4</v>
      </c>
      <c r="G864" s="378">
        <v>5</v>
      </c>
      <c r="H864" s="113">
        <v>3575.4</v>
      </c>
      <c r="I864" s="113">
        <v>3345.1</v>
      </c>
      <c r="J864" s="113">
        <v>3345.1</v>
      </c>
      <c r="K864" s="428">
        <v>204</v>
      </c>
      <c r="L864" s="237">
        <f>'Приложение 2'!C865</f>
        <v>129035</v>
      </c>
      <c r="M864" s="113">
        <v>0</v>
      </c>
      <c r="N864" s="24">
        <v>129035</v>
      </c>
      <c r="O864" s="113">
        <v>0</v>
      </c>
      <c r="P864" s="24">
        <v>0</v>
      </c>
      <c r="Q864" s="24">
        <v>0</v>
      </c>
      <c r="R864" s="237">
        <f t="shared" si="165"/>
        <v>38.574332605901169</v>
      </c>
      <c r="S864" s="24">
        <v>713.14</v>
      </c>
      <c r="T864" s="115" t="s">
        <v>282</v>
      </c>
      <c r="U864" s="149"/>
      <c r="V864" s="149"/>
      <c r="W864" s="149">
        <f t="shared" si="166"/>
        <v>129035</v>
      </c>
      <c r="X864" s="149">
        <f t="shared" si="167"/>
        <v>0</v>
      </c>
    </row>
    <row r="865" spans="1:24" x14ac:dyDescent="0.25">
      <c r="A865" s="204" t="s">
        <v>482</v>
      </c>
      <c r="B865" s="114" t="s">
        <v>935</v>
      </c>
      <c r="C865" s="378">
        <v>1964</v>
      </c>
      <c r="D865" s="378">
        <v>1964</v>
      </c>
      <c r="E865" s="378" t="s">
        <v>324</v>
      </c>
      <c r="F865" s="378">
        <v>4</v>
      </c>
      <c r="G865" s="378">
        <v>2</v>
      </c>
      <c r="H865" s="113">
        <v>1618</v>
      </c>
      <c r="I865" s="113">
        <v>1495</v>
      </c>
      <c r="J865" s="113">
        <v>1495</v>
      </c>
      <c r="K865" s="428">
        <v>57</v>
      </c>
      <c r="L865" s="237">
        <f>'Приложение 2'!C866</f>
        <v>10918955</v>
      </c>
      <c r="M865" s="113">
        <v>0</v>
      </c>
      <c r="N865" s="24">
        <v>6226924.9699999997</v>
      </c>
      <c r="O865" s="113">
        <v>0</v>
      </c>
      <c r="P865" s="24">
        <v>4692030.03</v>
      </c>
      <c r="Q865" s="24">
        <v>0</v>
      </c>
      <c r="R865" s="237">
        <f t="shared" si="165"/>
        <v>7303.6488294314386</v>
      </c>
      <c r="S865" s="24">
        <v>15981.66</v>
      </c>
      <c r="T865" s="115" t="s">
        <v>282</v>
      </c>
      <c r="U865" s="149"/>
      <c r="V865" s="149"/>
      <c r="W865" s="149">
        <f t="shared" si="166"/>
        <v>10918955</v>
      </c>
      <c r="X865" s="149">
        <f t="shared" si="167"/>
        <v>0</v>
      </c>
    </row>
    <row r="866" spans="1:24" x14ac:dyDescent="0.25">
      <c r="A866" s="204" t="s">
        <v>483</v>
      </c>
      <c r="B866" s="26" t="s">
        <v>936</v>
      </c>
      <c r="C866" s="360">
        <v>1984</v>
      </c>
      <c r="D866" s="360">
        <v>1984</v>
      </c>
      <c r="E866" s="360" t="s">
        <v>324</v>
      </c>
      <c r="F866" s="360">
        <v>5</v>
      </c>
      <c r="G866" s="360">
        <v>6</v>
      </c>
      <c r="H866" s="360">
        <v>6805.2</v>
      </c>
      <c r="I866" s="360">
        <v>6068.7</v>
      </c>
      <c r="J866" s="360">
        <v>6068.7</v>
      </c>
      <c r="K866" s="360">
        <v>300</v>
      </c>
      <c r="L866" s="237">
        <f>'Приложение 2'!C867</f>
        <v>9025667</v>
      </c>
      <c r="M866" s="24">
        <v>0</v>
      </c>
      <c r="N866" s="358">
        <v>323866</v>
      </c>
      <c r="O866" s="24">
        <v>0</v>
      </c>
      <c r="P866" s="358">
        <v>8701801</v>
      </c>
      <c r="Q866" s="24">
        <v>0</v>
      </c>
      <c r="R866" s="237">
        <f t="shared" si="165"/>
        <v>1487.2488341819501</v>
      </c>
      <c r="S866" s="358">
        <v>1488.35</v>
      </c>
      <c r="T866" s="115" t="s">
        <v>282</v>
      </c>
      <c r="U866" s="149"/>
      <c r="V866" s="149"/>
      <c r="W866" s="149">
        <f t="shared" si="166"/>
        <v>9025667</v>
      </c>
      <c r="X866" s="149">
        <f t="shared" si="167"/>
        <v>0</v>
      </c>
    </row>
    <row r="867" spans="1:24" x14ac:dyDescent="0.25">
      <c r="A867" s="204" t="s">
        <v>484</v>
      </c>
      <c r="B867" s="114" t="s">
        <v>91</v>
      </c>
      <c r="C867" s="378">
        <v>1962</v>
      </c>
      <c r="D867" s="378">
        <v>1962</v>
      </c>
      <c r="E867" s="378" t="s">
        <v>314</v>
      </c>
      <c r="F867" s="378">
        <v>3</v>
      </c>
      <c r="G867" s="378">
        <v>1</v>
      </c>
      <c r="H867" s="113">
        <v>452.6</v>
      </c>
      <c r="I867" s="113">
        <v>414.9</v>
      </c>
      <c r="J867" s="113">
        <v>414.9</v>
      </c>
      <c r="K867" s="428">
        <v>26</v>
      </c>
      <c r="L867" s="237">
        <f>'Приложение 2'!C868</f>
        <v>6342607.0099999998</v>
      </c>
      <c r="M867" s="113">
        <v>0</v>
      </c>
      <c r="N867" s="24">
        <v>1598227.02</v>
      </c>
      <c r="O867" s="113">
        <v>0</v>
      </c>
      <c r="P867" s="24">
        <v>4744379.99</v>
      </c>
      <c r="Q867" s="24">
        <v>0</v>
      </c>
      <c r="R867" s="237">
        <f t="shared" si="165"/>
        <v>15287.074017835623</v>
      </c>
      <c r="S867" s="24">
        <v>21515.41</v>
      </c>
      <c r="T867" s="115" t="s">
        <v>282</v>
      </c>
      <c r="U867" s="149"/>
      <c r="V867" s="149"/>
      <c r="W867" s="149">
        <f t="shared" si="166"/>
        <v>6342607.0099999998</v>
      </c>
      <c r="X867" s="149">
        <f t="shared" si="167"/>
        <v>0</v>
      </c>
    </row>
    <row r="868" spans="1:24" x14ac:dyDescent="0.25">
      <c r="A868" s="204" t="s">
        <v>485</v>
      </c>
      <c r="B868" s="114" t="s">
        <v>937</v>
      </c>
      <c r="C868" s="378">
        <v>1967</v>
      </c>
      <c r="D868" s="378">
        <v>1967</v>
      </c>
      <c r="E868" s="378" t="s">
        <v>314</v>
      </c>
      <c r="F868" s="378">
        <v>4</v>
      </c>
      <c r="G868" s="378">
        <v>4</v>
      </c>
      <c r="H868" s="113">
        <v>2787.9</v>
      </c>
      <c r="I868" s="113">
        <v>2569.9</v>
      </c>
      <c r="J868" s="113">
        <v>2569.9</v>
      </c>
      <c r="K868" s="428">
        <v>160</v>
      </c>
      <c r="L868" s="237">
        <f>'Приложение 2'!C869</f>
        <v>5475828</v>
      </c>
      <c r="M868" s="113">
        <v>0</v>
      </c>
      <c r="N868" s="24">
        <v>3091399.45</v>
      </c>
      <c r="O868" s="113">
        <v>0</v>
      </c>
      <c r="P868" s="24">
        <v>2384428.5499999998</v>
      </c>
      <c r="Q868" s="24">
        <v>0</v>
      </c>
      <c r="R868" s="237">
        <f t="shared" si="165"/>
        <v>2130.7552823067044</v>
      </c>
      <c r="S868" s="24">
        <v>8995.18</v>
      </c>
      <c r="T868" s="115" t="s">
        <v>282</v>
      </c>
      <c r="U868" s="149"/>
      <c r="V868" s="149"/>
      <c r="W868" s="149">
        <f t="shared" si="166"/>
        <v>5475828</v>
      </c>
      <c r="X868" s="149">
        <f t="shared" si="167"/>
        <v>0</v>
      </c>
    </row>
    <row r="869" spans="1:24" x14ac:dyDescent="0.25">
      <c r="A869" s="204" t="s">
        <v>487</v>
      </c>
      <c r="B869" s="114" t="s">
        <v>938</v>
      </c>
      <c r="C869" s="378">
        <v>1966</v>
      </c>
      <c r="D869" s="378">
        <v>1966</v>
      </c>
      <c r="E869" s="378" t="s">
        <v>314</v>
      </c>
      <c r="F869" s="378">
        <v>4</v>
      </c>
      <c r="G869" s="378">
        <v>6</v>
      </c>
      <c r="H869" s="113">
        <v>4440.6000000000004</v>
      </c>
      <c r="I869" s="113">
        <v>4106</v>
      </c>
      <c r="J869" s="113">
        <v>4106</v>
      </c>
      <c r="K869" s="428">
        <v>235</v>
      </c>
      <c r="L869" s="237">
        <f>'Приложение 2'!C870</f>
        <v>12162829</v>
      </c>
      <c r="M869" s="113">
        <v>0</v>
      </c>
      <c r="N869" s="24">
        <v>6030347.2000000002</v>
      </c>
      <c r="O869" s="113">
        <v>0</v>
      </c>
      <c r="P869" s="24">
        <v>6132481.7999999998</v>
      </c>
      <c r="Q869" s="24">
        <v>0</v>
      </c>
      <c r="R869" s="237">
        <f t="shared" si="165"/>
        <v>2962.2087189478812</v>
      </c>
      <c r="S869" s="24">
        <v>3736.33</v>
      </c>
      <c r="T869" s="115" t="s">
        <v>282</v>
      </c>
      <c r="U869" s="149"/>
      <c r="V869" s="149"/>
      <c r="W869" s="149">
        <f t="shared" si="166"/>
        <v>12162829</v>
      </c>
      <c r="X869" s="149">
        <f t="shared" si="167"/>
        <v>0</v>
      </c>
    </row>
    <row r="870" spans="1:24" x14ac:dyDescent="0.25">
      <c r="A870" s="204" t="s">
        <v>488</v>
      </c>
      <c r="B870" s="114" t="s">
        <v>939</v>
      </c>
      <c r="C870" s="378">
        <v>1968</v>
      </c>
      <c r="D870" s="378">
        <v>1968</v>
      </c>
      <c r="E870" s="378" t="s">
        <v>314</v>
      </c>
      <c r="F870" s="378">
        <v>4</v>
      </c>
      <c r="G870" s="378">
        <v>4</v>
      </c>
      <c r="H870" s="113">
        <v>2817.8</v>
      </c>
      <c r="I870" s="113">
        <v>2595.3000000000002</v>
      </c>
      <c r="J870" s="113">
        <v>2595.3000000000002</v>
      </c>
      <c r="K870" s="428">
        <v>160</v>
      </c>
      <c r="L870" s="237">
        <f>'Приложение 2'!C871</f>
        <v>6552256</v>
      </c>
      <c r="M870" s="113">
        <v>0</v>
      </c>
      <c r="N870" s="24">
        <v>6013313.5899999999</v>
      </c>
      <c r="O870" s="113">
        <v>0</v>
      </c>
      <c r="P870" s="24">
        <v>538942.40999999992</v>
      </c>
      <c r="Q870" s="24">
        <v>0</v>
      </c>
      <c r="R870" s="237">
        <f t="shared" si="165"/>
        <v>2524.6622741108927</v>
      </c>
      <c r="S870" s="24">
        <v>8995.18</v>
      </c>
      <c r="T870" s="115" t="s">
        <v>282</v>
      </c>
      <c r="U870" s="149"/>
      <c r="V870" s="149"/>
      <c r="W870" s="149">
        <f t="shared" si="166"/>
        <v>6552256</v>
      </c>
      <c r="X870" s="149">
        <f t="shared" si="167"/>
        <v>0</v>
      </c>
    </row>
    <row r="871" spans="1:24" s="15" customFormat="1" x14ac:dyDescent="0.25">
      <c r="A871" s="204" t="s">
        <v>489</v>
      </c>
      <c r="B871" s="124" t="s">
        <v>164</v>
      </c>
      <c r="C871" s="117">
        <v>1987</v>
      </c>
      <c r="D871" s="117">
        <v>1987</v>
      </c>
      <c r="E871" s="118" t="s">
        <v>323</v>
      </c>
      <c r="F871" s="117">
        <v>5</v>
      </c>
      <c r="G871" s="117">
        <v>6</v>
      </c>
      <c r="H871" s="119">
        <v>4791.3</v>
      </c>
      <c r="I871" s="119">
        <v>4261.1000000000004</v>
      </c>
      <c r="J871" s="119">
        <v>4261.1000000000004</v>
      </c>
      <c r="K871" s="120">
        <v>183</v>
      </c>
      <c r="L871" s="43">
        <f>'Приложение 2'!C872</f>
        <v>11265874</v>
      </c>
      <c r="M871" s="121">
        <v>0</v>
      </c>
      <c r="N871" s="119">
        <v>8079045.5999999996</v>
      </c>
      <c r="O871" s="121">
        <v>0</v>
      </c>
      <c r="P871" s="119">
        <v>3186828.4000000004</v>
      </c>
      <c r="Q871" s="119">
        <v>0</v>
      </c>
      <c r="R871" s="237">
        <f t="shared" si="165"/>
        <v>2643.8886672455469</v>
      </c>
      <c r="S871" s="119">
        <v>4049.56</v>
      </c>
      <c r="T871" s="122" t="s">
        <v>282</v>
      </c>
      <c r="U871" s="149"/>
      <c r="V871" s="149"/>
      <c r="W871" s="149">
        <f t="shared" si="166"/>
        <v>11265874</v>
      </c>
      <c r="X871" s="149">
        <f t="shared" si="167"/>
        <v>0</v>
      </c>
    </row>
    <row r="872" spans="1:24" x14ac:dyDescent="0.25">
      <c r="A872" s="204" t="s">
        <v>490</v>
      </c>
      <c r="B872" s="26" t="s">
        <v>940</v>
      </c>
      <c r="C872" s="360">
        <v>1958</v>
      </c>
      <c r="D872" s="360">
        <v>1958</v>
      </c>
      <c r="E872" s="360" t="s">
        <v>314</v>
      </c>
      <c r="F872" s="360">
        <v>3</v>
      </c>
      <c r="G872" s="360">
        <v>3</v>
      </c>
      <c r="H872" s="360">
        <v>1672</v>
      </c>
      <c r="I872" s="360">
        <v>1541.8</v>
      </c>
      <c r="J872" s="360">
        <v>1541.8</v>
      </c>
      <c r="K872" s="360">
        <v>42</v>
      </c>
      <c r="L872" s="237">
        <f>'Приложение 2'!C873</f>
        <v>16451515.460000001</v>
      </c>
      <c r="M872" s="24">
        <v>0</v>
      </c>
      <c r="N872" s="358">
        <v>9154588.0500000007</v>
      </c>
      <c r="O872" s="24">
        <v>0</v>
      </c>
      <c r="P872" s="358">
        <v>7296927.4100000001</v>
      </c>
      <c r="Q872" s="24">
        <v>0</v>
      </c>
      <c r="R872" s="237">
        <f t="shared" si="165"/>
        <v>10670.330431962642</v>
      </c>
      <c r="S872" s="358">
        <v>19839.599999999999</v>
      </c>
      <c r="T872" s="115" t="s">
        <v>282</v>
      </c>
      <c r="U872" s="149"/>
      <c r="V872" s="149"/>
      <c r="W872" s="149">
        <f t="shared" si="166"/>
        <v>16451515.460000001</v>
      </c>
      <c r="X872" s="149">
        <f t="shared" si="167"/>
        <v>0</v>
      </c>
    </row>
    <row r="873" spans="1:24" x14ac:dyDescent="0.25">
      <c r="A873" s="52" t="s">
        <v>491</v>
      </c>
      <c r="B873" s="141" t="s">
        <v>202</v>
      </c>
      <c r="C873" s="123">
        <v>1988</v>
      </c>
      <c r="D873" s="123">
        <v>1988</v>
      </c>
      <c r="E873" s="123" t="s">
        <v>323</v>
      </c>
      <c r="F873" s="123">
        <v>5</v>
      </c>
      <c r="G873" s="123">
        <v>4</v>
      </c>
      <c r="H873" s="123">
        <v>3098</v>
      </c>
      <c r="I873" s="123">
        <v>2760.1</v>
      </c>
      <c r="J873" s="123">
        <v>2760.1</v>
      </c>
      <c r="K873" s="123">
        <v>136</v>
      </c>
      <c r="L873" s="43">
        <f>'Приложение 2'!C874</f>
        <v>7700000</v>
      </c>
      <c r="M873" s="119">
        <v>0</v>
      </c>
      <c r="N873" s="128">
        <v>6125837.9000000004</v>
      </c>
      <c r="O873" s="119">
        <v>0</v>
      </c>
      <c r="P873" s="128">
        <v>1574162.1</v>
      </c>
      <c r="Q873" s="119">
        <v>0</v>
      </c>
      <c r="R873" s="237">
        <f t="shared" si="165"/>
        <v>2789.7539944204923</v>
      </c>
      <c r="S873" s="128">
        <v>4132.72</v>
      </c>
      <c r="T873" s="122" t="s">
        <v>282</v>
      </c>
      <c r="U873" s="149"/>
      <c r="V873" s="149"/>
      <c r="W873" s="149">
        <f t="shared" si="166"/>
        <v>7700000</v>
      </c>
      <c r="X873" s="149">
        <f t="shared" si="167"/>
        <v>0</v>
      </c>
    </row>
    <row r="874" spans="1:24" x14ac:dyDescent="0.25">
      <c r="A874" s="52" t="s">
        <v>492</v>
      </c>
      <c r="B874" s="141" t="s">
        <v>1298</v>
      </c>
      <c r="C874" s="127">
        <v>1976</v>
      </c>
      <c r="D874" s="127">
        <v>1976</v>
      </c>
      <c r="E874" s="127" t="s">
        <v>323</v>
      </c>
      <c r="F874" s="127">
        <v>5</v>
      </c>
      <c r="G874" s="127">
        <v>16</v>
      </c>
      <c r="H874" s="121">
        <v>12222.2</v>
      </c>
      <c r="I874" s="121">
        <v>11568.5</v>
      </c>
      <c r="J874" s="121">
        <v>11568.5</v>
      </c>
      <c r="K874" s="148">
        <v>532</v>
      </c>
      <c r="L874" s="43">
        <f>'Приложение 2'!C875</f>
        <v>250000</v>
      </c>
      <c r="M874" s="121">
        <v>0</v>
      </c>
      <c r="N874" s="119">
        <v>0</v>
      </c>
      <c r="O874" s="121">
        <v>0</v>
      </c>
      <c r="P874" s="119">
        <v>250000</v>
      </c>
      <c r="Q874" s="119">
        <v>0</v>
      </c>
      <c r="R874" s="237">
        <f t="shared" si="165"/>
        <v>21.610407572286814</v>
      </c>
      <c r="S874" s="119">
        <v>1636.01</v>
      </c>
      <c r="T874" s="122" t="s">
        <v>282</v>
      </c>
      <c r="U874" s="149"/>
      <c r="V874" s="149"/>
      <c r="W874" s="149">
        <f t="shared" si="166"/>
        <v>250000</v>
      </c>
      <c r="X874" s="149">
        <f t="shared" si="167"/>
        <v>0</v>
      </c>
    </row>
    <row r="875" spans="1:24" x14ac:dyDescent="0.25">
      <c r="A875" s="204" t="s">
        <v>493</v>
      </c>
      <c r="B875" s="25" t="s">
        <v>92</v>
      </c>
      <c r="C875" s="354">
        <v>1960</v>
      </c>
      <c r="D875" s="354">
        <v>1960</v>
      </c>
      <c r="E875" s="355" t="s">
        <v>314</v>
      </c>
      <c r="F875" s="354">
        <v>3</v>
      </c>
      <c r="G875" s="354">
        <v>3</v>
      </c>
      <c r="H875" s="113">
        <v>1776.4</v>
      </c>
      <c r="I875" s="24">
        <v>1670.1</v>
      </c>
      <c r="J875" s="24">
        <v>1670.1</v>
      </c>
      <c r="K875" s="357">
        <v>70</v>
      </c>
      <c r="L875" s="237">
        <f>'Приложение 2'!C876</f>
        <v>17556187.43</v>
      </c>
      <c r="M875" s="24">
        <v>0</v>
      </c>
      <c r="N875" s="24">
        <v>9935831.8900000006</v>
      </c>
      <c r="O875" s="24">
        <v>0</v>
      </c>
      <c r="P875" s="24">
        <v>7620355.54</v>
      </c>
      <c r="Q875" s="24">
        <v>0</v>
      </c>
      <c r="R875" s="237">
        <f t="shared" si="165"/>
        <v>10512.057619304234</v>
      </c>
      <c r="S875" s="24">
        <v>12570.83</v>
      </c>
      <c r="T875" s="115" t="s">
        <v>282</v>
      </c>
      <c r="U875" s="149"/>
      <c r="V875" s="149"/>
      <c r="W875" s="149">
        <f t="shared" si="166"/>
        <v>17556187.43</v>
      </c>
      <c r="X875" s="149">
        <f t="shared" si="167"/>
        <v>0</v>
      </c>
    </row>
    <row r="876" spans="1:24" x14ac:dyDescent="0.25">
      <c r="A876" s="204" t="s">
        <v>494</v>
      </c>
      <c r="B876" s="114" t="s">
        <v>878</v>
      </c>
      <c r="C876" s="378">
        <v>1971</v>
      </c>
      <c r="D876" s="378">
        <v>1971</v>
      </c>
      <c r="E876" s="378" t="s">
        <v>314</v>
      </c>
      <c r="F876" s="378">
        <v>5</v>
      </c>
      <c r="G876" s="378">
        <v>6</v>
      </c>
      <c r="H876" s="113">
        <v>4871.8</v>
      </c>
      <c r="I876" s="113">
        <v>4396.6000000000004</v>
      </c>
      <c r="J876" s="113">
        <v>4396.6000000000004</v>
      </c>
      <c r="K876" s="428">
        <v>267</v>
      </c>
      <c r="L876" s="237">
        <f>'Приложение 2'!C877</f>
        <v>3435923</v>
      </c>
      <c r="M876" s="113">
        <v>0</v>
      </c>
      <c r="N876" s="24">
        <v>2068215.86</v>
      </c>
      <c r="O876" s="113">
        <v>0</v>
      </c>
      <c r="P876" s="24">
        <v>1367707.14</v>
      </c>
      <c r="Q876" s="24">
        <v>0</v>
      </c>
      <c r="R876" s="237">
        <f t="shared" si="165"/>
        <v>781.49547377518991</v>
      </c>
      <c r="S876" s="24">
        <v>1364.5735340945275</v>
      </c>
      <c r="T876" s="115" t="s">
        <v>282</v>
      </c>
      <c r="U876" s="149"/>
      <c r="V876" s="149"/>
      <c r="W876" s="149">
        <f t="shared" si="166"/>
        <v>3435923</v>
      </c>
      <c r="X876" s="149">
        <f t="shared" si="167"/>
        <v>0</v>
      </c>
    </row>
    <row r="877" spans="1:24" x14ac:dyDescent="0.25">
      <c r="A877" s="204" t="s">
        <v>495</v>
      </c>
      <c r="B877" s="114" t="s">
        <v>1299</v>
      </c>
      <c r="C877" s="378">
        <v>1978</v>
      </c>
      <c r="D877" s="378">
        <v>1978</v>
      </c>
      <c r="E877" s="378" t="s">
        <v>314</v>
      </c>
      <c r="F877" s="378">
        <v>4</v>
      </c>
      <c r="G877" s="378">
        <v>3</v>
      </c>
      <c r="H877" s="113" t="s">
        <v>1308</v>
      </c>
      <c r="I877" s="113">
        <v>2245.4</v>
      </c>
      <c r="J877" s="113">
        <v>2245.4</v>
      </c>
      <c r="K877" s="428">
        <v>23</v>
      </c>
      <c r="L877" s="237">
        <f>'Приложение 2'!C878</f>
        <v>4921645</v>
      </c>
      <c r="M877" s="113">
        <v>0</v>
      </c>
      <c r="N877" s="24">
        <v>3300809.74</v>
      </c>
      <c r="O877" s="113">
        <v>0</v>
      </c>
      <c r="P877" s="24">
        <v>1620835.26</v>
      </c>
      <c r="Q877" s="24">
        <v>0</v>
      </c>
      <c r="R877" s="237">
        <f t="shared" si="165"/>
        <v>2191.8789525251623</v>
      </c>
      <c r="S877" s="24">
        <v>5167.1000000000004</v>
      </c>
      <c r="T877" s="115" t="s">
        <v>282</v>
      </c>
      <c r="U877" s="149"/>
      <c r="V877" s="149"/>
      <c r="W877" s="149">
        <f t="shared" si="166"/>
        <v>4921645</v>
      </c>
      <c r="X877" s="149">
        <f t="shared" si="167"/>
        <v>0</v>
      </c>
    </row>
    <row r="878" spans="1:24" x14ac:dyDescent="0.25">
      <c r="A878" s="204" t="s">
        <v>496</v>
      </c>
      <c r="B878" s="114" t="s">
        <v>941</v>
      </c>
      <c r="C878" s="378">
        <v>1974</v>
      </c>
      <c r="D878" s="378">
        <v>1974</v>
      </c>
      <c r="E878" s="378" t="s">
        <v>323</v>
      </c>
      <c r="F878" s="378">
        <v>5</v>
      </c>
      <c r="G878" s="378">
        <v>6</v>
      </c>
      <c r="H878" s="113">
        <v>4896.3999999999996</v>
      </c>
      <c r="I878" s="113">
        <v>4440.7</v>
      </c>
      <c r="J878" s="113">
        <v>4440.7</v>
      </c>
      <c r="K878" s="428">
        <v>225</v>
      </c>
      <c r="L878" s="237">
        <f>'Приложение 2'!C879</f>
        <v>4586286</v>
      </c>
      <c r="M878" s="113">
        <v>0</v>
      </c>
      <c r="N878" s="113">
        <v>2877334.4</v>
      </c>
      <c r="O878" s="113">
        <v>0</v>
      </c>
      <c r="P878" s="24">
        <v>1708951.6</v>
      </c>
      <c r="Q878" s="24">
        <v>0</v>
      </c>
      <c r="R878" s="237">
        <f t="shared" si="165"/>
        <v>1032.7844709167473</v>
      </c>
      <c r="S878" s="24">
        <v>1636.0073801000001</v>
      </c>
      <c r="T878" s="115" t="s">
        <v>282</v>
      </c>
      <c r="U878" s="149"/>
      <c r="V878" s="149"/>
      <c r="W878" s="149">
        <f t="shared" si="166"/>
        <v>4586286</v>
      </c>
      <c r="X878" s="149">
        <f t="shared" si="167"/>
        <v>0</v>
      </c>
    </row>
    <row r="879" spans="1:24" x14ac:dyDescent="0.25">
      <c r="A879" s="204" t="s">
        <v>497</v>
      </c>
      <c r="B879" s="114" t="s">
        <v>942</v>
      </c>
      <c r="C879" s="378">
        <v>1975</v>
      </c>
      <c r="D879" s="378">
        <v>1975</v>
      </c>
      <c r="E879" s="378" t="s">
        <v>323</v>
      </c>
      <c r="F879" s="378">
        <v>5</v>
      </c>
      <c r="G879" s="378">
        <v>4</v>
      </c>
      <c r="H879" s="113">
        <v>3073.8</v>
      </c>
      <c r="I879" s="113">
        <v>2706.7</v>
      </c>
      <c r="J879" s="113">
        <v>2706.7</v>
      </c>
      <c r="K879" s="428">
        <v>150</v>
      </c>
      <c r="L879" s="237">
        <f>'Приложение 2'!C880</f>
        <v>3493401</v>
      </c>
      <c r="M879" s="113">
        <v>0</v>
      </c>
      <c r="N879" s="24">
        <v>2152709.7200000002</v>
      </c>
      <c r="O879" s="113">
        <v>0</v>
      </c>
      <c r="P879" s="24">
        <v>1340691.28</v>
      </c>
      <c r="Q879" s="24">
        <v>0</v>
      </c>
      <c r="R879" s="237">
        <f t="shared" si="165"/>
        <v>1290.6494993904016</v>
      </c>
      <c r="S879" s="24">
        <v>1636.0073801000001</v>
      </c>
      <c r="T879" s="115" t="s">
        <v>282</v>
      </c>
      <c r="U879" s="149"/>
      <c r="V879" s="149"/>
      <c r="W879" s="149">
        <f t="shared" si="166"/>
        <v>3493401</v>
      </c>
      <c r="X879" s="149">
        <f t="shared" si="167"/>
        <v>0</v>
      </c>
    </row>
    <row r="880" spans="1:24" x14ac:dyDescent="0.25">
      <c r="A880" s="204" t="s">
        <v>498</v>
      </c>
      <c r="B880" s="114" t="s">
        <v>1304</v>
      </c>
      <c r="C880" s="378">
        <v>1950</v>
      </c>
      <c r="D880" s="378">
        <v>1951</v>
      </c>
      <c r="E880" s="378" t="s">
        <v>314</v>
      </c>
      <c r="F880" s="378">
        <v>2</v>
      </c>
      <c r="G880" s="378">
        <v>2</v>
      </c>
      <c r="H880" s="113">
        <v>482.5</v>
      </c>
      <c r="I880" s="113">
        <v>434.1</v>
      </c>
      <c r="J880" s="113">
        <v>435.1</v>
      </c>
      <c r="K880" s="428">
        <v>25</v>
      </c>
      <c r="L880" s="237">
        <f>'Приложение 2'!C881</f>
        <v>54554</v>
      </c>
      <c r="M880" s="113">
        <v>0</v>
      </c>
      <c r="N880" s="24">
        <v>32353.759999999998</v>
      </c>
      <c r="O880" s="113">
        <v>0</v>
      </c>
      <c r="P880" s="24">
        <v>22200.240000000002</v>
      </c>
      <c r="Q880" s="24">
        <v>0</v>
      </c>
      <c r="R880" s="237">
        <f t="shared" si="165"/>
        <v>125.67150426169084</v>
      </c>
      <c r="S880" s="24">
        <v>1068.9317215200001</v>
      </c>
      <c r="T880" s="115" t="s">
        <v>282</v>
      </c>
      <c r="U880" s="149"/>
      <c r="V880" s="149"/>
      <c r="W880" s="149">
        <f t="shared" si="166"/>
        <v>54554</v>
      </c>
      <c r="X880" s="149">
        <f t="shared" si="167"/>
        <v>0</v>
      </c>
    </row>
    <row r="881" spans="1:24" x14ac:dyDescent="0.25">
      <c r="A881" s="204" t="s">
        <v>499</v>
      </c>
      <c r="B881" s="114" t="s">
        <v>943</v>
      </c>
      <c r="C881" s="378">
        <v>1968</v>
      </c>
      <c r="D881" s="378">
        <v>1968</v>
      </c>
      <c r="E881" s="378" t="s">
        <v>323</v>
      </c>
      <c r="F881" s="378">
        <v>5</v>
      </c>
      <c r="G881" s="378">
        <v>8</v>
      </c>
      <c r="H881" s="113">
        <v>6427.7</v>
      </c>
      <c r="I881" s="113">
        <v>5798.6</v>
      </c>
      <c r="J881" s="113">
        <v>5798.6</v>
      </c>
      <c r="K881" s="428">
        <v>297</v>
      </c>
      <c r="L881" s="237">
        <f>'Приложение 2'!C882</f>
        <v>7249982</v>
      </c>
      <c r="M881" s="113">
        <v>0</v>
      </c>
      <c r="N881" s="24">
        <v>4981285.6399999997</v>
      </c>
      <c r="O881" s="113">
        <v>0</v>
      </c>
      <c r="P881" s="24">
        <v>2268696.36</v>
      </c>
      <c r="Q881" s="24">
        <v>0</v>
      </c>
      <c r="R881" s="237">
        <f t="shared" si="165"/>
        <v>1250.2986927879142</v>
      </c>
      <c r="S881" s="24">
        <v>3278.17</v>
      </c>
      <c r="T881" s="115" t="s">
        <v>282</v>
      </c>
      <c r="U881" s="149"/>
      <c r="V881" s="149"/>
      <c r="W881" s="149">
        <f t="shared" si="166"/>
        <v>7249982</v>
      </c>
      <c r="X881" s="149">
        <f t="shared" si="167"/>
        <v>0</v>
      </c>
    </row>
    <row r="882" spans="1:24" x14ac:dyDescent="0.25">
      <c r="A882" s="204" t="s">
        <v>500</v>
      </c>
      <c r="B882" s="114" t="s">
        <v>944</v>
      </c>
      <c r="C882" s="378">
        <v>1970</v>
      </c>
      <c r="D882" s="378">
        <v>1970</v>
      </c>
      <c r="E882" s="378" t="s">
        <v>323</v>
      </c>
      <c r="F882" s="378">
        <v>5</v>
      </c>
      <c r="G882" s="378">
        <v>4</v>
      </c>
      <c r="H882" s="113">
        <v>3006.6</v>
      </c>
      <c r="I882" s="113">
        <v>2701.2</v>
      </c>
      <c r="J882" s="113">
        <v>2701.2</v>
      </c>
      <c r="K882" s="428">
        <v>150</v>
      </c>
      <c r="L882" s="237">
        <f>'Приложение 2'!C883</f>
        <v>4002210.23</v>
      </c>
      <c r="M882" s="113">
        <v>0</v>
      </c>
      <c r="N882" s="24">
        <v>2148979.29</v>
      </c>
      <c r="O882" s="113">
        <v>0</v>
      </c>
      <c r="P882" s="24">
        <v>1853230.94</v>
      </c>
      <c r="Q882" s="24">
        <v>0</v>
      </c>
      <c r="R882" s="237">
        <f t="shared" si="165"/>
        <v>1481.6415778172666</v>
      </c>
      <c r="S882" s="24">
        <v>1636.0073801000001</v>
      </c>
      <c r="T882" s="115" t="s">
        <v>282</v>
      </c>
      <c r="U882" s="149"/>
      <c r="V882" s="149"/>
      <c r="W882" s="149">
        <f t="shared" si="166"/>
        <v>4002210.23</v>
      </c>
      <c r="X882" s="149">
        <f t="shared" si="167"/>
        <v>0</v>
      </c>
    </row>
    <row r="883" spans="1:24" x14ac:dyDescent="0.25">
      <c r="A883" s="204" t="s">
        <v>501</v>
      </c>
      <c r="B883" s="130" t="s">
        <v>945</v>
      </c>
      <c r="C883" s="360">
        <v>1975</v>
      </c>
      <c r="D883" s="360">
        <v>1975</v>
      </c>
      <c r="E883" s="360" t="s">
        <v>323</v>
      </c>
      <c r="F883" s="360">
        <v>5</v>
      </c>
      <c r="G883" s="360">
        <v>4</v>
      </c>
      <c r="H883" s="360">
        <v>2982.8</v>
      </c>
      <c r="I883" s="360">
        <v>2704</v>
      </c>
      <c r="J883" s="360">
        <v>2704</v>
      </c>
      <c r="K883" s="360">
        <v>150</v>
      </c>
      <c r="L883" s="237">
        <f>'Приложение 2'!C884</f>
        <v>3903145</v>
      </c>
      <c r="M883" s="24">
        <v>0</v>
      </c>
      <c r="N883" s="358">
        <v>2243856.0299999998</v>
      </c>
      <c r="O883" s="24">
        <v>0</v>
      </c>
      <c r="P883" s="358">
        <v>1659288.97</v>
      </c>
      <c r="Q883" s="24">
        <v>0</v>
      </c>
      <c r="R883" s="237">
        <f t="shared" si="165"/>
        <v>1443.4707840236686</v>
      </c>
      <c r="S883" s="358">
        <v>1636.0073801000001</v>
      </c>
      <c r="T883" s="115" t="s">
        <v>282</v>
      </c>
      <c r="U883" s="149"/>
      <c r="V883" s="149"/>
      <c r="W883" s="149">
        <f t="shared" si="166"/>
        <v>3903145</v>
      </c>
      <c r="X883" s="149">
        <f t="shared" si="167"/>
        <v>0</v>
      </c>
    </row>
    <row r="884" spans="1:24" x14ac:dyDescent="0.25">
      <c r="A884" s="204" t="s">
        <v>502</v>
      </c>
      <c r="B884" s="114" t="s">
        <v>946</v>
      </c>
      <c r="C884" s="378">
        <v>1987</v>
      </c>
      <c r="D884" s="378">
        <v>1987</v>
      </c>
      <c r="E884" s="378" t="s">
        <v>323</v>
      </c>
      <c r="F884" s="378">
        <v>5</v>
      </c>
      <c r="G884" s="378">
        <v>6</v>
      </c>
      <c r="H884" s="113">
        <v>3380.5</v>
      </c>
      <c r="I884" s="113">
        <v>4268.8</v>
      </c>
      <c r="J884" s="113">
        <v>4268.8</v>
      </c>
      <c r="K884" s="428">
        <v>197</v>
      </c>
      <c r="L884" s="237">
        <f>'Приложение 2'!C885</f>
        <v>6177132</v>
      </c>
      <c r="M884" s="113">
        <v>0</v>
      </c>
      <c r="N884" s="24">
        <v>2724048.2</v>
      </c>
      <c r="O884" s="113">
        <v>0</v>
      </c>
      <c r="P884" s="24">
        <v>3453083.8</v>
      </c>
      <c r="Q884" s="24">
        <v>0</v>
      </c>
      <c r="R884" s="237">
        <f t="shared" si="165"/>
        <v>1447.0417916041979</v>
      </c>
      <c r="S884" s="24">
        <v>1636.0073801000001</v>
      </c>
      <c r="T884" s="115" t="s">
        <v>282</v>
      </c>
      <c r="U884" s="149"/>
      <c r="V884" s="149"/>
      <c r="W884" s="149">
        <f t="shared" si="166"/>
        <v>6177132</v>
      </c>
      <c r="X884" s="149">
        <f t="shared" si="167"/>
        <v>0</v>
      </c>
    </row>
    <row r="885" spans="1:24" x14ac:dyDescent="0.25">
      <c r="A885" s="204" t="s">
        <v>503</v>
      </c>
      <c r="B885" s="114" t="s">
        <v>93</v>
      </c>
      <c r="C885" s="378">
        <v>1974</v>
      </c>
      <c r="D885" s="378">
        <v>1974</v>
      </c>
      <c r="E885" s="378" t="s">
        <v>314</v>
      </c>
      <c r="F885" s="378">
        <v>4</v>
      </c>
      <c r="G885" s="378">
        <v>2</v>
      </c>
      <c r="H885" s="113">
        <v>2998.1</v>
      </c>
      <c r="I885" s="113">
        <v>2998.1</v>
      </c>
      <c r="J885" s="113">
        <v>2998.1</v>
      </c>
      <c r="K885" s="428">
        <v>128</v>
      </c>
      <c r="L885" s="237">
        <f>'Приложение 2'!C886</f>
        <v>8370570</v>
      </c>
      <c r="M885" s="113">
        <v>0</v>
      </c>
      <c r="N885" s="24">
        <v>6709982.5</v>
      </c>
      <c r="O885" s="113">
        <v>0</v>
      </c>
      <c r="P885" s="24">
        <v>1660587.5</v>
      </c>
      <c r="Q885" s="24">
        <v>0</v>
      </c>
      <c r="R885" s="237">
        <f t="shared" si="165"/>
        <v>2791.9582402188053</v>
      </c>
      <c r="S885" s="24">
        <v>10093.69</v>
      </c>
      <c r="T885" s="115" t="s">
        <v>282</v>
      </c>
      <c r="U885" s="149"/>
      <c r="V885" s="149"/>
      <c r="W885" s="149">
        <f t="shared" si="166"/>
        <v>8370570</v>
      </c>
      <c r="X885" s="149">
        <f t="shared" si="167"/>
        <v>0</v>
      </c>
    </row>
    <row r="886" spans="1:24" x14ac:dyDescent="0.25">
      <c r="A886" s="204" t="s">
        <v>504</v>
      </c>
      <c r="B886" s="25" t="s">
        <v>1309</v>
      </c>
      <c r="C886" s="354">
        <v>1968</v>
      </c>
      <c r="D886" s="354">
        <v>1968</v>
      </c>
      <c r="E886" s="355" t="s">
        <v>324</v>
      </c>
      <c r="F886" s="354">
        <v>4</v>
      </c>
      <c r="G886" s="354">
        <v>3</v>
      </c>
      <c r="H886" s="24">
        <v>2572.8000000000002</v>
      </c>
      <c r="I886" s="24">
        <v>2398.3000000000002</v>
      </c>
      <c r="J886" s="24">
        <v>2398.3000000000002</v>
      </c>
      <c r="K886" s="357">
        <v>97</v>
      </c>
      <c r="L886" s="237">
        <f>'Приложение 2'!C887</f>
        <v>6614106</v>
      </c>
      <c r="M886" s="24">
        <v>0</v>
      </c>
      <c r="N886" s="24">
        <v>1134866.19</v>
      </c>
      <c r="O886" s="24">
        <v>0</v>
      </c>
      <c r="P886" s="24">
        <v>5479239.8100000005</v>
      </c>
      <c r="Q886" s="24">
        <v>0</v>
      </c>
      <c r="R886" s="237">
        <f t="shared" si="165"/>
        <v>2757.8309635992159</v>
      </c>
      <c r="S886" s="24">
        <v>7199.19</v>
      </c>
      <c r="T886" s="115" t="s">
        <v>282</v>
      </c>
      <c r="U886" s="149"/>
      <c r="V886" s="149"/>
      <c r="W886" s="149">
        <f t="shared" si="166"/>
        <v>6614106</v>
      </c>
      <c r="X886" s="149">
        <f t="shared" si="167"/>
        <v>0</v>
      </c>
    </row>
    <row r="887" spans="1:24" x14ac:dyDescent="0.25">
      <c r="A887" s="204" t="s">
        <v>505</v>
      </c>
      <c r="B887" s="25" t="s">
        <v>1305</v>
      </c>
      <c r="C887" s="354">
        <v>1958</v>
      </c>
      <c r="D887" s="354">
        <v>1958</v>
      </c>
      <c r="E887" s="355" t="s">
        <v>314</v>
      </c>
      <c r="F887" s="354">
        <v>4</v>
      </c>
      <c r="G887" s="354">
        <v>2</v>
      </c>
      <c r="H887" s="24">
        <v>1502.9</v>
      </c>
      <c r="I887" s="24">
        <v>1369.6</v>
      </c>
      <c r="J887" s="24">
        <v>1369.6</v>
      </c>
      <c r="K887" s="357">
        <v>50</v>
      </c>
      <c r="L887" s="237">
        <f>'Приложение 2'!C888</f>
        <v>15014536.02</v>
      </c>
      <c r="M887" s="24">
        <v>0</v>
      </c>
      <c r="N887" s="24">
        <v>8340889.9699999997</v>
      </c>
      <c r="O887" s="113">
        <v>0</v>
      </c>
      <c r="P887" s="24">
        <v>6673646.0500000007</v>
      </c>
      <c r="Q887" s="24">
        <v>0</v>
      </c>
      <c r="R887" s="237">
        <f t="shared" si="165"/>
        <v>10962.716136098132</v>
      </c>
      <c r="S887" s="24">
        <v>12107.88</v>
      </c>
      <c r="T887" s="115" t="s">
        <v>282</v>
      </c>
      <c r="U887" s="149"/>
      <c r="V887" s="149"/>
      <c r="W887" s="149">
        <f t="shared" si="166"/>
        <v>15014536.02</v>
      </c>
      <c r="X887" s="149">
        <f t="shared" si="167"/>
        <v>0</v>
      </c>
    </row>
    <row r="888" spans="1:24" x14ac:dyDescent="0.25">
      <c r="A888" s="204" t="s">
        <v>506</v>
      </c>
      <c r="B888" s="25" t="s">
        <v>900</v>
      </c>
      <c r="C888" s="354">
        <v>1958</v>
      </c>
      <c r="D888" s="354">
        <v>1958</v>
      </c>
      <c r="E888" s="355" t="s">
        <v>314</v>
      </c>
      <c r="F888" s="354">
        <v>4</v>
      </c>
      <c r="G888" s="354">
        <v>2</v>
      </c>
      <c r="H888" s="24">
        <v>1818.2</v>
      </c>
      <c r="I888" s="24">
        <v>1638</v>
      </c>
      <c r="J888" s="24">
        <v>1638</v>
      </c>
      <c r="K888" s="357">
        <v>57</v>
      </c>
      <c r="L888" s="237">
        <f>'Приложение 2'!C889</f>
        <v>5945657</v>
      </c>
      <c r="M888" s="113">
        <v>0</v>
      </c>
      <c r="N888" s="24">
        <v>5945657</v>
      </c>
      <c r="O888" s="24">
        <v>0</v>
      </c>
      <c r="P888" s="24">
        <v>0</v>
      </c>
      <c r="Q888" s="24">
        <v>0</v>
      </c>
      <c r="R888" s="237">
        <f t="shared" si="165"/>
        <v>3629.8272283272281</v>
      </c>
      <c r="S888" s="24">
        <v>7053.9383394383394</v>
      </c>
      <c r="T888" s="115" t="s">
        <v>282</v>
      </c>
      <c r="U888" s="149"/>
      <c r="V888" s="149"/>
      <c r="W888" s="149">
        <f t="shared" si="166"/>
        <v>5945657</v>
      </c>
      <c r="X888" s="149">
        <f t="shared" si="167"/>
        <v>0</v>
      </c>
    </row>
    <row r="889" spans="1:24" x14ac:dyDescent="0.25">
      <c r="A889" s="204" t="s">
        <v>507</v>
      </c>
      <c r="B889" s="25" t="s">
        <v>904</v>
      </c>
      <c r="C889" s="354">
        <v>1978</v>
      </c>
      <c r="D889" s="354">
        <v>1978</v>
      </c>
      <c r="E889" s="355" t="s">
        <v>323</v>
      </c>
      <c r="F889" s="354">
        <v>5</v>
      </c>
      <c r="G889" s="354">
        <v>6</v>
      </c>
      <c r="H889" s="24">
        <v>5306.2</v>
      </c>
      <c r="I889" s="24">
        <v>4690.7</v>
      </c>
      <c r="J889" s="24">
        <v>4690.7</v>
      </c>
      <c r="K889" s="357">
        <v>225</v>
      </c>
      <c r="L889" s="237">
        <f>'Приложение 2'!C890</f>
        <v>17375359</v>
      </c>
      <c r="M889" s="113">
        <v>0</v>
      </c>
      <c r="N889" s="24">
        <v>9714845.4700000007</v>
      </c>
      <c r="O889" s="113">
        <v>0</v>
      </c>
      <c r="P889" s="24">
        <v>7660513.5300000003</v>
      </c>
      <c r="Q889" s="24">
        <v>0</v>
      </c>
      <c r="R889" s="237">
        <f t="shared" si="165"/>
        <v>3704.2145095614728</v>
      </c>
      <c r="S889" s="24">
        <v>5411.94</v>
      </c>
      <c r="T889" s="115" t="s">
        <v>282</v>
      </c>
      <c r="U889" s="149"/>
      <c r="V889" s="149"/>
      <c r="W889" s="149">
        <f t="shared" si="166"/>
        <v>17375359</v>
      </c>
      <c r="X889" s="149">
        <f t="shared" si="167"/>
        <v>0</v>
      </c>
    </row>
    <row r="890" spans="1:24" x14ac:dyDescent="0.25">
      <c r="A890" s="204" t="s">
        <v>827</v>
      </c>
      <c r="B890" s="25" t="s">
        <v>1306</v>
      </c>
      <c r="C890" s="354">
        <v>1962</v>
      </c>
      <c r="D890" s="354">
        <v>1962</v>
      </c>
      <c r="E890" s="355" t="s">
        <v>314</v>
      </c>
      <c r="F890" s="354">
        <v>5</v>
      </c>
      <c r="G890" s="354">
        <v>2</v>
      </c>
      <c r="H890" s="24" t="s">
        <v>1310</v>
      </c>
      <c r="I890" s="24">
        <v>1477.8</v>
      </c>
      <c r="J890" s="24" t="s">
        <v>1311</v>
      </c>
      <c r="K890" s="357">
        <v>70</v>
      </c>
      <c r="L890" s="237">
        <f>'Приложение 2'!C891</f>
        <v>160404</v>
      </c>
      <c r="M890" s="24">
        <v>0</v>
      </c>
      <c r="N890" s="24">
        <v>95129.55</v>
      </c>
      <c r="O890" s="24">
        <v>0</v>
      </c>
      <c r="P890" s="24">
        <v>65274.45</v>
      </c>
      <c r="Q890" s="24">
        <v>0</v>
      </c>
      <c r="R890" s="237">
        <f t="shared" si="165"/>
        <v>108.54242793341454</v>
      </c>
      <c r="S890" s="24">
        <v>237.2</v>
      </c>
      <c r="T890" s="115" t="s">
        <v>282</v>
      </c>
      <c r="U890" s="149"/>
      <c r="V890" s="149"/>
      <c r="W890" s="149">
        <f t="shared" si="166"/>
        <v>160404</v>
      </c>
      <c r="X890" s="149">
        <f t="shared" si="167"/>
        <v>0</v>
      </c>
    </row>
    <row r="891" spans="1:24" x14ac:dyDescent="0.25">
      <c r="A891" s="204" t="s">
        <v>828</v>
      </c>
      <c r="B891" s="130" t="s">
        <v>1144</v>
      </c>
      <c r="C891" s="360">
        <v>1959</v>
      </c>
      <c r="D891" s="360">
        <v>1959</v>
      </c>
      <c r="E891" s="360" t="s">
        <v>314</v>
      </c>
      <c r="F891" s="360">
        <v>3</v>
      </c>
      <c r="G891" s="360">
        <v>1</v>
      </c>
      <c r="H891" s="360">
        <v>712</v>
      </c>
      <c r="I891" s="145">
        <v>598.5</v>
      </c>
      <c r="J891" s="145">
        <v>598.5</v>
      </c>
      <c r="K891" s="360">
        <v>19</v>
      </c>
      <c r="L891" s="237">
        <f>'Приложение 2'!C892</f>
        <v>4356605</v>
      </c>
      <c r="M891" s="24">
        <v>0</v>
      </c>
      <c r="N891" s="358">
        <v>2199725.67</v>
      </c>
      <c r="O891" s="24">
        <v>0</v>
      </c>
      <c r="P891" s="358">
        <v>2156879.33</v>
      </c>
      <c r="Q891" s="24">
        <v>0</v>
      </c>
      <c r="R891" s="237">
        <f t="shared" si="165"/>
        <v>7279.2063492063489</v>
      </c>
      <c r="S891" s="358">
        <v>5161.2</v>
      </c>
      <c r="T891" s="115" t="s">
        <v>282</v>
      </c>
      <c r="U891" s="149"/>
      <c r="V891" s="149"/>
      <c r="W891" s="149">
        <f t="shared" si="166"/>
        <v>4356605</v>
      </c>
      <c r="X891" s="149">
        <f t="shared" si="167"/>
        <v>0</v>
      </c>
    </row>
    <row r="892" spans="1:24" s="15" customFormat="1" x14ac:dyDescent="0.25">
      <c r="A892" s="204" t="s">
        <v>829</v>
      </c>
      <c r="B892" s="130" t="s">
        <v>1307</v>
      </c>
      <c r="C892" s="360">
        <v>1954</v>
      </c>
      <c r="D892" s="360">
        <v>1954</v>
      </c>
      <c r="E892" s="360" t="s">
        <v>314</v>
      </c>
      <c r="F892" s="360">
        <v>3</v>
      </c>
      <c r="G892" s="360">
        <v>1</v>
      </c>
      <c r="H892" s="358">
        <v>398.1</v>
      </c>
      <c r="I892" s="358">
        <v>358.3</v>
      </c>
      <c r="J892" s="358">
        <v>358.3</v>
      </c>
      <c r="K892" s="429">
        <v>3</v>
      </c>
      <c r="L892" s="237">
        <f>'Приложение 2'!C893</f>
        <v>5768624</v>
      </c>
      <c r="M892" s="358">
        <v>0</v>
      </c>
      <c r="N892" s="358">
        <v>3936927</v>
      </c>
      <c r="O892" s="358">
        <v>0</v>
      </c>
      <c r="P892" s="358">
        <v>1831697.0000000002</v>
      </c>
      <c r="Q892" s="358">
        <v>0</v>
      </c>
      <c r="R892" s="237">
        <f t="shared" si="165"/>
        <v>16099.983254256209</v>
      </c>
      <c r="S892" s="358">
        <v>24507.460000000003</v>
      </c>
      <c r="T892" s="115" t="s">
        <v>282</v>
      </c>
      <c r="U892" s="149"/>
      <c r="V892" s="149"/>
      <c r="W892" s="149">
        <f t="shared" si="166"/>
        <v>5768624</v>
      </c>
      <c r="X892" s="149">
        <f t="shared" si="167"/>
        <v>0</v>
      </c>
    </row>
    <row r="893" spans="1:24" x14ac:dyDescent="0.25">
      <c r="A893" s="204" t="s">
        <v>830</v>
      </c>
      <c r="B893" s="26" t="s">
        <v>94</v>
      </c>
      <c r="C893" s="360">
        <v>1986</v>
      </c>
      <c r="D893" s="360">
        <v>1986</v>
      </c>
      <c r="E893" s="360" t="s">
        <v>323</v>
      </c>
      <c r="F893" s="360">
        <v>5</v>
      </c>
      <c r="G893" s="360">
        <v>6</v>
      </c>
      <c r="H893" s="358">
        <v>4754.8</v>
      </c>
      <c r="I893" s="358" t="s">
        <v>95</v>
      </c>
      <c r="J893" s="358" t="s">
        <v>95</v>
      </c>
      <c r="K893" s="429">
        <v>156</v>
      </c>
      <c r="L893" s="237">
        <f>'Приложение 2'!C894</f>
        <v>4618828</v>
      </c>
      <c r="M893" s="24">
        <v>0</v>
      </c>
      <c r="N893" s="358">
        <v>1444871.0499999998</v>
      </c>
      <c r="O893" s="24">
        <v>0</v>
      </c>
      <c r="P893" s="358">
        <v>3173956.95</v>
      </c>
      <c r="Q893" s="24">
        <v>0</v>
      </c>
      <c r="R893" s="237">
        <f t="shared" si="165"/>
        <v>1089.9889085545722</v>
      </c>
      <c r="S893" s="358">
        <v>1636.01</v>
      </c>
      <c r="T893" s="115" t="s">
        <v>282</v>
      </c>
      <c r="U893" s="149"/>
      <c r="V893" s="149"/>
      <c r="W893" s="149">
        <f t="shared" si="166"/>
        <v>4618828</v>
      </c>
      <c r="X893" s="149">
        <f t="shared" si="167"/>
        <v>0</v>
      </c>
    </row>
    <row r="894" spans="1:24" x14ac:dyDescent="0.25">
      <c r="A894" s="52" t="s">
        <v>831</v>
      </c>
      <c r="B894" s="124" t="s">
        <v>96</v>
      </c>
      <c r="C894" s="123">
        <v>1979</v>
      </c>
      <c r="D894" s="123">
        <v>2013</v>
      </c>
      <c r="E894" s="123" t="s">
        <v>323</v>
      </c>
      <c r="F894" s="123">
        <v>5</v>
      </c>
      <c r="G894" s="123">
        <v>8</v>
      </c>
      <c r="H894" s="128">
        <v>6093.2</v>
      </c>
      <c r="I894" s="128">
        <v>5395.8</v>
      </c>
      <c r="J894" s="128">
        <v>5126.7</v>
      </c>
      <c r="K894" s="132">
        <v>192</v>
      </c>
      <c r="L894" s="43">
        <f>'Приложение 2'!C895</f>
        <v>15373810</v>
      </c>
      <c r="M894" s="119">
        <v>0</v>
      </c>
      <c r="N894" s="128">
        <v>10230436.800000001</v>
      </c>
      <c r="O894" s="119">
        <v>0</v>
      </c>
      <c r="P894" s="128">
        <v>5143373.2</v>
      </c>
      <c r="Q894" s="119">
        <v>0</v>
      </c>
      <c r="R894" s="43">
        <f t="shared" si="165"/>
        <v>2849.2179102264722</v>
      </c>
      <c r="S894" s="128">
        <v>5623.76</v>
      </c>
      <c r="T894" s="122" t="s">
        <v>282</v>
      </c>
      <c r="U894" s="149"/>
      <c r="V894" s="149"/>
      <c r="W894" s="149">
        <f t="shared" si="166"/>
        <v>15373810</v>
      </c>
      <c r="X894" s="149">
        <f t="shared" si="167"/>
        <v>0</v>
      </c>
    </row>
    <row r="895" spans="1:24" x14ac:dyDescent="0.25">
      <c r="A895" s="204" t="s">
        <v>832</v>
      </c>
      <c r="B895" s="114" t="s">
        <v>97</v>
      </c>
      <c r="C895" s="378">
        <v>1938</v>
      </c>
      <c r="D895" s="378">
        <v>1938</v>
      </c>
      <c r="E895" s="378" t="s">
        <v>98</v>
      </c>
      <c r="F895" s="378">
        <v>2</v>
      </c>
      <c r="G895" s="378">
        <v>2</v>
      </c>
      <c r="H895" s="113">
        <v>682.6</v>
      </c>
      <c r="I895" s="113">
        <v>606.20000000000005</v>
      </c>
      <c r="J895" s="113">
        <v>606.20000000000005</v>
      </c>
      <c r="K895" s="428">
        <v>22</v>
      </c>
      <c r="L895" s="237">
        <f>'Приложение 2'!C896</f>
        <v>11972872.449999999</v>
      </c>
      <c r="M895" s="113">
        <v>0</v>
      </c>
      <c r="N895" s="24">
        <v>8746108.9800000004</v>
      </c>
      <c r="O895" s="113">
        <v>0</v>
      </c>
      <c r="P895" s="24">
        <v>3226763.47</v>
      </c>
      <c r="Q895" s="24">
        <v>0</v>
      </c>
      <c r="R895" s="237">
        <f t="shared" si="165"/>
        <v>19750.696882217086</v>
      </c>
      <c r="S895" s="24">
        <v>39726.6</v>
      </c>
      <c r="T895" s="115" t="s">
        <v>282</v>
      </c>
      <c r="U895" s="149"/>
      <c r="V895" s="149"/>
      <c r="W895" s="149">
        <f t="shared" si="166"/>
        <v>11972872.450000001</v>
      </c>
      <c r="X895" s="149">
        <f t="shared" si="167"/>
        <v>0</v>
      </c>
    </row>
    <row r="896" spans="1:24" x14ac:dyDescent="0.25">
      <c r="A896" s="204" t="s">
        <v>833</v>
      </c>
      <c r="B896" s="25" t="s">
        <v>99</v>
      </c>
      <c r="C896" s="354">
        <v>1938</v>
      </c>
      <c r="D896" s="354">
        <v>1938</v>
      </c>
      <c r="E896" s="355" t="s">
        <v>98</v>
      </c>
      <c r="F896" s="354">
        <v>2</v>
      </c>
      <c r="G896" s="354">
        <v>2</v>
      </c>
      <c r="H896" s="24">
        <v>661.1</v>
      </c>
      <c r="I896" s="24">
        <v>577.29999999999995</v>
      </c>
      <c r="J896" s="24">
        <v>577.29999999999995</v>
      </c>
      <c r="K896" s="357">
        <v>22</v>
      </c>
      <c r="L896" s="237">
        <f>'Приложение 2'!C897</f>
        <v>11778963</v>
      </c>
      <c r="M896" s="24">
        <v>0</v>
      </c>
      <c r="N896" s="24">
        <v>8764708.6699999999</v>
      </c>
      <c r="O896" s="24">
        <v>0</v>
      </c>
      <c r="P896" s="24">
        <v>3014254.33</v>
      </c>
      <c r="Q896" s="24">
        <v>0</v>
      </c>
      <c r="R896" s="237">
        <f t="shared" si="165"/>
        <v>20403.538887926556</v>
      </c>
      <c r="S896" s="24">
        <v>37051.93</v>
      </c>
      <c r="T896" s="115" t="s">
        <v>282</v>
      </c>
      <c r="U896" s="149"/>
      <c r="V896" s="149"/>
      <c r="W896" s="149">
        <f t="shared" si="166"/>
        <v>11778963</v>
      </c>
      <c r="X896" s="149">
        <f t="shared" si="167"/>
        <v>0</v>
      </c>
    </row>
    <row r="897" spans="1:24" x14ac:dyDescent="0.25">
      <c r="A897" s="204" t="s">
        <v>834</v>
      </c>
      <c r="B897" s="25" t="s">
        <v>922</v>
      </c>
      <c r="C897" s="354">
        <v>1967</v>
      </c>
      <c r="D897" s="354">
        <v>1967</v>
      </c>
      <c r="E897" s="355" t="s">
        <v>314</v>
      </c>
      <c r="F897" s="354">
        <v>4</v>
      </c>
      <c r="G897" s="354">
        <v>4</v>
      </c>
      <c r="H897" s="24">
        <v>2711.7</v>
      </c>
      <c r="I897" s="24">
        <v>2515.6999999999998</v>
      </c>
      <c r="J897" s="24">
        <v>2515.6999999999998</v>
      </c>
      <c r="K897" s="357">
        <v>155</v>
      </c>
      <c r="L897" s="237">
        <f>'Приложение 2'!C898</f>
        <v>5043518.93</v>
      </c>
      <c r="M897" s="24">
        <v>0</v>
      </c>
      <c r="N897" s="24">
        <v>0</v>
      </c>
      <c r="O897" s="24">
        <v>0</v>
      </c>
      <c r="P897" s="24">
        <v>5043518.93</v>
      </c>
      <c r="Q897" s="24">
        <v>0</v>
      </c>
      <c r="R897" s="237">
        <f t="shared" si="165"/>
        <v>2004.8173192352031</v>
      </c>
      <c r="S897" s="24">
        <v>2413.2515800771157</v>
      </c>
      <c r="T897" s="115" t="s">
        <v>282</v>
      </c>
      <c r="U897" s="149"/>
      <c r="V897" s="149"/>
      <c r="W897" s="149">
        <f t="shared" si="166"/>
        <v>5043518.93</v>
      </c>
      <c r="X897" s="149">
        <f t="shared" si="167"/>
        <v>0</v>
      </c>
    </row>
    <row r="898" spans="1:24" x14ac:dyDescent="0.25">
      <c r="A898" s="204" t="s">
        <v>835</v>
      </c>
      <c r="B898" s="26" t="s">
        <v>947</v>
      </c>
      <c r="C898" s="360">
        <v>1955</v>
      </c>
      <c r="D898" s="360">
        <v>1955</v>
      </c>
      <c r="E898" s="360" t="s">
        <v>314</v>
      </c>
      <c r="F898" s="360">
        <v>3</v>
      </c>
      <c r="G898" s="360">
        <v>2</v>
      </c>
      <c r="H898" s="360">
        <v>1953.9</v>
      </c>
      <c r="I898" s="360">
        <v>1520.4</v>
      </c>
      <c r="J898" s="360">
        <v>1520.4</v>
      </c>
      <c r="K898" s="360">
        <v>20</v>
      </c>
      <c r="L898" s="237">
        <f>'Приложение 2'!C899</f>
        <v>12339695</v>
      </c>
      <c r="M898" s="24">
        <v>0</v>
      </c>
      <c r="N898" s="358">
        <v>6198558.8700000001</v>
      </c>
      <c r="O898" s="24">
        <v>0</v>
      </c>
      <c r="P898" s="358">
        <v>6141136.1299999999</v>
      </c>
      <c r="Q898" s="24">
        <v>0</v>
      </c>
      <c r="R898" s="237">
        <f t="shared" si="165"/>
        <v>8116.0845830044718</v>
      </c>
      <c r="S898" s="358">
        <v>19573.919999999998</v>
      </c>
      <c r="T898" s="115" t="s">
        <v>282</v>
      </c>
      <c r="U898" s="149"/>
      <c r="V898" s="149"/>
      <c r="W898" s="149">
        <f t="shared" si="166"/>
        <v>12339695</v>
      </c>
      <c r="X898" s="149">
        <f t="shared" si="167"/>
        <v>0</v>
      </c>
    </row>
    <row r="899" spans="1:24" x14ac:dyDescent="0.25">
      <c r="A899" s="204" t="s">
        <v>836</v>
      </c>
      <c r="B899" s="25" t="s">
        <v>948</v>
      </c>
      <c r="C899" s="354">
        <v>1960</v>
      </c>
      <c r="D899" s="354">
        <v>1960</v>
      </c>
      <c r="E899" s="355" t="s">
        <v>314</v>
      </c>
      <c r="F899" s="354">
        <v>2</v>
      </c>
      <c r="G899" s="354">
        <v>1</v>
      </c>
      <c r="H899" s="24">
        <v>302.60000000000002</v>
      </c>
      <c r="I899" s="24">
        <v>276</v>
      </c>
      <c r="J899" s="24">
        <v>276</v>
      </c>
      <c r="K899" s="357">
        <v>40</v>
      </c>
      <c r="L899" s="237">
        <f>'Приложение 2'!C900</f>
        <v>4650206</v>
      </c>
      <c r="M899" s="24">
        <v>0</v>
      </c>
      <c r="N899" s="24">
        <v>3852051.57</v>
      </c>
      <c r="O899" s="24">
        <v>0</v>
      </c>
      <c r="P899" s="24">
        <v>798154.43</v>
      </c>
      <c r="Q899" s="24">
        <v>0</v>
      </c>
      <c r="R899" s="237">
        <f t="shared" si="165"/>
        <v>16848.572463768116</v>
      </c>
      <c r="S899" s="24">
        <v>38699.5</v>
      </c>
      <c r="T899" s="115" t="s">
        <v>282</v>
      </c>
      <c r="U899" s="149"/>
      <c r="V899" s="149"/>
      <c r="W899" s="149">
        <f t="shared" si="166"/>
        <v>4650206</v>
      </c>
      <c r="X899" s="149">
        <f t="shared" si="167"/>
        <v>0</v>
      </c>
    </row>
    <row r="900" spans="1:24" x14ac:dyDescent="0.25">
      <c r="A900" s="204" t="s">
        <v>837</v>
      </c>
      <c r="B900" s="25" t="s">
        <v>100</v>
      </c>
      <c r="C900" s="354">
        <v>1951</v>
      </c>
      <c r="D900" s="354">
        <v>1975</v>
      </c>
      <c r="E900" s="355" t="s">
        <v>314</v>
      </c>
      <c r="F900" s="354">
        <v>2</v>
      </c>
      <c r="G900" s="354">
        <v>2</v>
      </c>
      <c r="H900" s="24">
        <v>908.1</v>
      </c>
      <c r="I900" s="24">
        <v>879.8</v>
      </c>
      <c r="J900" s="24">
        <v>879.8</v>
      </c>
      <c r="K900" s="357">
        <v>21</v>
      </c>
      <c r="L900" s="237">
        <f>'Приложение 2'!C901</f>
        <v>18584917</v>
      </c>
      <c r="M900" s="24">
        <v>0</v>
      </c>
      <c r="N900" s="24">
        <v>339969.19</v>
      </c>
      <c r="O900" s="24">
        <v>0</v>
      </c>
      <c r="P900" s="24">
        <v>18244947.809999999</v>
      </c>
      <c r="Q900" s="24">
        <v>0</v>
      </c>
      <c r="R900" s="237">
        <f t="shared" si="165"/>
        <v>21124.024778358718</v>
      </c>
      <c r="S900" s="24">
        <v>45623.19</v>
      </c>
      <c r="T900" s="115" t="s">
        <v>282</v>
      </c>
      <c r="U900" s="149"/>
      <c r="V900" s="149"/>
      <c r="W900" s="149">
        <f t="shared" si="166"/>
        <v>18584917</v>
      </c>
      <c r="X900" s="149">
        <f t="shared" si="167"/>
        <v>0</v>
      </c>
    </row>
    <row r="901" spans="1:24" x14ac:dyDescent="0.25">
      <c r="A901" s="204" t="s">
        <v>838</v>
      </c>
      <c r="B901" s="25" t="s">
        <v>949</v>
      </c>
      <c r="C901" s="354">
        <v>1963</v>
      </c>
      <c r="D901" s="354">
        <v>1963</v>
      </c>
      <c r="E901" s="355" t="s">
        <v>314</v>
      </c>
      <c r="F901" s="354">
        <v>4</v>
      </c>
      <c r="G901" s="354">
        <v>3</v>
      </c>
      <c r="H901" s="24">
        <v>2460.1999999999998</v>
      </c>
      <c r="I901" s="24">
        <v>2293</v>
      </c>
      <c r="J901" s="24">
        <v>2293</v>
      </c>
      <c r="K901" s="357">
        <v>90</v>
      </c>
      <c r="L901" s="237">
        <f>'Приложение 2'!C902</f>
        <v>21182588.800000001</v>
      </c>
      <c r="M901" s="24">
        <v>0</v>
      </c>
      <c r="N901" s="24">
        <v>0</v>
      </c>
      <c r="O901" s="24">
        <v>0</v>
      </c>
      <c r="P901" s="24">
        <v>21182588.800000001</v>
      </c>
      <c r="Q901" s="24">
        <v>0</v>
      </c>
      <c r="R901" s="237">
        <f t="shared" si="165"/>
        <v>9237.9366768425643</v>
      </c>
      <c r="S901" s="24">
        <v>11841.789999999999</v>
      </c>
      <c r="T901" s="115" t="s">
        <v>282</v>
      </c>
      <c r="U901" s="149"/>
      <c r="V901" s="149"/>
      <c r="W901" s="149">
        <f t="shared" si="166"/>
        <v>21182588.800000001</v>
      </c>
      <c r="X901" s="149">
        <f t="shared" si="167"/>
        <v>0</v>
      </c>
    </row>
    <row r="902" spans="1:24" x14ac:dyDescent="0.25">
      <c r="A902" s="204" t="s">
        <v>839</v>
      </c>
      <c r="B902" s="25" t="s">
        <v>914</v>
      </c>
      <c r="C902" s="354">
        <v>1955</v>
      </c>
      <c r="D902" s="354">
        <v>1955</v>
      </c>
      <c r="E902" s="355" t="s">
        <v>314</v>
      </c>
      <c r="F902" s="354">
        <v>3</v>
      </c>
      <c r="G902" s="354">
        <v>1</v>
      </c>
      <c r="H902" s="24">
        <v>998</v>
      </c>
      <c r="I902" s="24">
        <v>907.7</v>
      </c>
      <c r="J902" s="24">
        <v>907.7</v>
      </c>
      <c r="K902" s="357">
        <v>30</v>
      </c>
      <c r="L902" s="237">
        <f>'Приложение 2'!C903</f>
        <v>3800853.08</v>
      </c>
      <c r="M902" s="24">
        <v>0</v>
      </c>
      <c r="N902" s="24">
        <v>0</v>
      </c>
      <c r="O902" s="24">
        <v>0</v>
      </c>
      <c r="P902" s="24">
        <v>3800853.08</v>
      </c>
      <c r="Q902" s="24">
        <v>0</v>
      </c>
      <c r="R902" s="237">
        <f t="shared" si="165"/>
        <v>4187.345025889611</v>
      </c>
      <c r="S902" s="24">
        <v>5161.2</v>
      </c>
      <c r="T902" s="115" t="s">
        <v>282</v>
      </c>
      <c r="U902" s="149"/>
      <c r="V902" s="149"/>
      <c r="W902" s="149">
        <f t="shared" si="166"/>
        <v>3800853.08</v>
      </c>
      <c r="X902" s="149">
        <f t="shared" si="167"/>
        <v>0</v>
      </c>
    </row>
    <row r="903" spans="1:24" x14ac:dyDescent="0.25">
      <c r="A903" s="204" t="s">
        <v>840</v>
      </c>
      <c r="B903" s="25" t="s">
        <v>950</v>
      </c>
      <c r="C903" s="354">
        <v>1940</v>
      </c>
      <c r="D903" s="354">
        <v>1940</v>
      </c>
      <c r="E903" s="355" t="s">
        <v>314</v>
      </c>
      <c r="F903" s="354">
        <v>3</v>
      </c>
      <c r="G903" s="354">
        <v>2</v>
      </c>
      <c r="H903" s="24">
        <v>828.9</v>
      </c>
      <c r="I903" s="24">
        <v>710.8</v>
      </c>
      <c r="J903" s="24">
        <v>710.8</v>
      </c>
      <c r="K903" s="357">
        <v>30</v>
      </c>
      <c r="L903" s="237">
        <f>'Приложение 2'!C904</f>
        <v>500365</v>
      </c>
      <c r="M903" s="24">
        <v>0</v>
      </c>
      <c r="N903" s="24">
        <v>500365</v>
      </c>
      <c r="O903" s="24">
        <v>0</v>
      </c>
      <c r="P903" s="24">
        <v>0</v>
      </c>
      <c r="Q903" s="24">
        <v>0</v>
      </c>
      <c r="R903" s="237">
        <f t="shared" si="165"/>
        <v>703.94625773776033</v>
      </c>
      <c r="S903" s="24">
        <v>5580.38</v>
      </c>
      <c r="T903" s="115" t="s">
        <v>282</v>
      </c>
      <c r="U903" s="149"/>
      <c r="V903" s="149"/>
      <c r="W903" s="149">
        <f t="shared" si="166"/>
        <v>500365</v>
      </c>
      <c r="X903" s="149">
        <f t="shared" si="167"/>
        <v>0</v>
      </c>
    </row>
    <row r="904" spans="1:24" x14ac:dyDescent="0.25">
      <c r="A904" s="204" t="s">
        <v>841</v>
      </c>
      <c r="B904" s="25" t="s">
        <v>951</v>
      </c>
      <c r="C904" s="354">
        <v>1963</v>
      </c>
      <c r="D904" s="354">
        <v>1963</v>
      </c>
      <c r="E904" s="355" t="s">
        <v>314</v>
      </c>
      <c r="F904" s="354">
        <v>4</v>
      </c>
      <c r="G904" s="354">
        <v>3</v>
      </c>
      <c r="H904" s="24">
        <v>2424</v>
      </c>
      <c r="I904" s="24">
        <v>2209.1999999999998</v>
      </c>
      <c r="J904" s="24">
        <v>2209.1999999999998</v>
      </c>
      <c r="K904" s="357">
        <v>125</v>
      </c>
      <c r="L904" s="237">
        <f>'Приложение 2'!C905</f>
        <v>7588841.3700000001</v>
      </c>
      <c r="M904" s="24">
        <v>0</v>
      </c>
      <c r="N904" s="24">
        <v>3500703.45</v>
      </c>
      <c r="O904" s="24">
        <v>0</v>
      </c>
      <c r="P904" s="24">
        <v>4088137.92</v>
      </c>
      <c r="Q904" s="24">
        <v>0</v>
      </c>
      <c r="R904" s="237">
        <f t="shared" si="165"/>
        <v>3435.1083514394354</v>
      </c>
      <c r="S904" s="24">
        <v>11674.02</v>
      </c>
      <c r="T904" s="115" t="s">
        <v>282</v>
      </c>
      <c r="U904" s="149"/>
      <c r="V904" s="149"/>
      <c r="W904" s="149">
        <f t="shared" si="166"/>
        <v>7588841.3700000001</v>
      </c>
      <c r="X904" s="149">
        <f t="shared" si="167"/>
        <v>0</v>
      </c>
    </row>
    <row r="905" spans="1:24" x14ac:dyDescent="0.25">
      <c r="A905" s="204" t="s">
        <v>842</v>
      </c>
      <c r="B905" s="25" t="s">
        <v>952</v>
      </c>
      <c r="C905" s="354">
        <v>1972</v>
      </c>
      <c r="D905" s="354">
        <v>1972</v>
      </c>
      <c r="E905" s="355" t="s">
        <v>323</v>
      </c>
      <c r="F905" s="354">
        <v>5</v>
      </c>
      <c r="G905" s="354">
        <v>6</v>
      </c>
      <c r="H905" s="24">
        <v>4910.5</v>
      </c>
      <c r="I905" s="24">
        <v>4399.5</v>
      </c>
      <c r="J905" s="24">
        <v>4399.5</v>
      </c>
      <c r="K905" s="357">
        <v>225</v>
      </c>
      <c r="L905" s="237">
        <f>'Приложение 2'!C906</f>
        <v>8230152</v>
      </c>
      <c r="M905" s="24">
        <v>0</v>
      </c>
      <c r="N905" s="24">
        <v>6578310.7400000002</v>
      </c>
      <c r="O905" s="24">
        <v>0</v>
      </c>
      <c r="P905" s="24">
        <v>1651841.26</v>
      </c>
      <c r="Q905" s="24">
        <v>0</v>
      </c>
      <c r="R905" s="237">
        <f t="shared" si="165"/>
        <v>1870.7016706443915</v>
      </c>
      <c r="S905" s="24">
        <v>4919.25</v>
      </c>
      <c r="T905" s="115" t="s">
        <v>282</v>
      </c>
      <c r="U905" s="149"/>
      <c r="V905" s="149"/>
      <c r="W905" s="149">
        <f t="shared" si="166"/>
        <v>8230152</v>
      </c>
      <c r="X905" s="149">
        <f t="shared" si="167"/>
        <v>0</v>
      </c>
    </row>
    <row r="906" spans="1:24" x14ac:dyDescent="0.25">
      <c r="A906" s="204" t="s">
        <v>843</v>
      </c>
      <c r="B906" s="25" t="s">
        <v>953</v>
      </c>
      <c r="C906" s="354">
        <v>1974</v>
      </c>
      <c r="D906" s="354">
        <v>1974</v>
      </c>
      <c r="E906" s="355" t="s">
        <v>323</v>
      </c>
      <c r="F906" s="354">
        <v>5</v>
      </c>
      <c r="G906" s="354">
        <v>6</v>
      </c>
      <c r="H906" s="24">
        <v>4923.1000000000004</v>
      </c>
      <c r="I906" s="24">
        <v>4413.1000000000004</v>
      </c>
      <c r="J906" s="24">
        <v>4413.1000000000004</v>
      </c>
      <c r="K906" s="357">
        <v>225</v>
      </c>
      <c r="L906" s="237">
        <f>'Приложение 2'!C907</f>
        <v>8561188</v>
      </c>
      <c r="M906" s="24">
        <v>0</v>
      </c>
      <c r="N906" s="24">
        <v>6937571.5099999998</v>
      </c>
      <c r="O906" s="24">
        <v>0</v>
      </c>
      <c r="P906" s="24">
        <v>1623616.49</v>
      </c>
      <c r="Q906" s="24">
        <v>0</v>
      </c>
      <c r="R906" s="237">
        <f t="shared" ref="R906:R918" si="168">L906/I906</f>
        <v>1939.9487888332462</v>
      </c>
      <c r="S906" s="24">
        <v>4919.25</v>
      </c>
      <c r="T906" s="115" t="s">
        <v>282</v>
      </c>
      <c r="U906" s="149"/>
      <c r="V906" s="149"/>
      <c r="W906" s="149">
        <f t="shared" ref="W906:W918" si="169">P906+N906</f>
        <v>8561188</v>
      </c>
      <c r="X906" s="149">
        <f t="shared" ref="X906:X918" si="170">W906-L906</f>
        <v>0</v>
      </c>
    </row>
    <row r="907" spans="1:24" x14ac:dyDescent="0.25">
      <c r="A907" s="204" t="s">
        <v>844</v>
      </c>
      <c r="B907" s="25" t="s">
        <v>954</v>
      </c>
      <c r="C907" s="354">
        <v>1973</v>
      </c>
      <c r="D907" s="354">
        <v>1973</v>
      </c>
      <c r="E907" s="355" t="s">
        <v>323</v>
      </c>
      <c r="F907" s="354">
        <v>5</v>
      </c>
      <c r="G907" s="354">
        <v>8</v>
      </c>
      <c r="H907" s="24">
        <v>6764</v>
      </c>
      <c r="I907" s="24">
        <v>5796.9</v>
      </c>
      <c r="J907" s="24">
        <v>5796.9</v>
      </c>
      <c r="K907" s="357">
        <v>297</v>
      </c>
      <c r="L907" s="237">
        <f>'Приложение 2'!C908</f>
        <v>20543773</v>
      </c>
      <c r="M907" s="24">
        <v>0</v>
      </c>
      <c r="N907" s="24">
        <v>17425598.210000001</v>
      </c>
      <c r="O907" s="24">
        <v>0</v>
      </c>
      <c r="P907" s="24">
        <v>3118174.79</v>
      </c>
      <c r="Q907" s="24">
        <v>0</v>
      </c>
      <c r="R907" s="237">
        <f t="shared" si="168"/>
        <v>3543.9239938587866</v>
      </c>
      <c r="S907" s="24">
        <v>6343.37</v>
      </c>
      <c r="T907" s="115" t="s">
        <v>282</v>
      </c>
      <c r="U907" s="149"/>
      <c r="V907" s="149"/>
      <c r="W907" s="149">
        <f t="shared" si="169"/>
        <v>20543773</v>
      </c>
      <c r="X907" s="149">
        <f t="shared" si="170"/>
        <v>0</v>
      </c>
    </row>
    <row r="908" spans="1:24" s="15" customFormat="1" x14ac:dyDescent="0.25">
      <c r="A908" s="204" t="s">
        <v>845</v>
      </c>
      <c r="B908" s="26" t="s">
        <v>955</v>
      </c>
      <c r="C908" s="354">
        <v>1974</v>
      </c>
      <c r="D908" s="354">
        <v>1974</v>
      </c>
      <c r="E908" s="355" t="s">
        <v>323</v>
      </c>
      <c r="F908" s="354">
        <v>5</v>
      </c>
      <c r="G908" s="354">
        <v>6</v>
      </c>
      <c r="H908" s="24">
        <v>4908.8999999999996</v>
      </c>
      <c r="I908" s="24">
        <v>4448.8999999999996</v>
      </c>
      <c r="J908" s="24">
        <v>4448.8999999999996</v>
      </c>
      <c r="K908" s="357">
        <v>225</v>
      </c>
      <c r="L908" s="237">
        <f>'Приложение 2'!C909</f>
        <v>15402045</v>
      </c>
      <c r="M908" s="24">
        <v>0</v>
      </c>
      <c r="N908" s="24">
        <v>10346603.710000001</v>
      </c>
      <c r="O908" s="24">
        <v>0</v>
      </c>
      <c r="P908" s="24">
        <v>5055441.29</v>
      </c>
      <c r="Q908" s="24">
        <v>0</v>
      </c>
      <c r="R908" s="237">
        <f t="shared" si="168"/>
        <v>3461.9894805457529</v>
      </c>
      <c r="S908" s="24">
        <v>6343.37</v>
      </c>
      <c r="T908" s="115" t="s">
        <v>282</v>
      </c>
      <c r="U908" s="149"/>
      <c r="V908" s="149"/>
      <c r="W908" s="149">
        <f t="shared" si="169"/>
        <v>15402045</v>
      </c>
      <c r="X908" s="149">
        <f t="shared" si="170"/>
        <v>0</v>
      </c>
    </row>
    <row r="909" spans="1:24" x14ac:dyDescent="0.25">
      <c r="A909" s="204" t="s">
        <v>846</v>
      </c>
      <c r="B909" s="25" t="s">
        <v>956</v>
      </c>
      <c r="C909" s="354">
        <v>1973</v>
      </c>
      <c r="D909" s="354">
        <v>1973</v>
      </c>
      <c r="E909" s="355" t="s">
        <v>323</v>
      </c>
      <c r="F909" s="354">
        <v>5</v>
      </c>
      <c r="G909" s="354">
        <v>8</v>
      </c>
      <c r="H909" s="24">
        <v>6420</v>
      </c>
      <c r="I909" s="24">
        <v>5792.2</v>
      </c>
      <c r="J909" s="24">
        <v>5792.2</v>
      </c>
      <c r="K909" s="357">
        <v>297</v>
      </c>
      <c r="L909" s="237">
        <f>'Приложение 2'!C910</f>
        <v>20137823</v>
      </c>
      <c r="M909" s="24">
        <v>0</v>
      </c>
      <c r="N909" s="24">
        <v>15158091.130000001</v>
      </c>
      <c r="O909" s="24">
        <v>0</v>
      </c>
      <c r="P909" s="24">
        <v>4979731.87</v>
      </c>
      <c r="Q909" s="24">
        <v>0</v>
      </c>
      <c r="R909" s="237">
        <f t="shared" si="168"/>
        <v>3476.7140292116987</v>
      </c>
      <c r="S909" s="24">
        <v>6343.37</v>
      </c>
      <c r="T909" s="115" t="s">
        <v>282</v>
      </c>
      <c r="U909" s="149"/>
      <c r="V909" s="149"/>
      <c r="W909" s="149">
        <f t="shared" si="169"/>
        <v>20137823</v>
      </c>
      <c r="X909" s="149">
        <f t="shared" si="170"/>
        <v>0</v>
      </c>
    </row>
    <row r="910" spans="1:24" x14ac:dyDescent="0.25">
      <c r="A910" s="52" t="s">
        <v>847</v>
      </c>
      <c r="B910" s="116" t="s">
        <v>86</v>
      </c>
      <c r="C910" s="117">
        <v>1990</v>
      </c>
      <c r="D910" s="117">
        <v>2013</v>
      </c>
      <c r="E910" s="118" t="s">
        <v>323</v>
      </c>
      <c r="F910" s="117">
        <v>5</v>
      </c>
      <c r="G910" s="117">
        <v>4</v>
      </c>
      <c r="H910" s="119">
        <v>3405.1</v>
      </c>
      <c r="I910" s="119">
        <v>3006.1</v>
      </c>
      <c r="J910" s="119">
        <v>3006.1</v>
      </c>
      <c r="K910" s="120">
        <v>98</v>
      </c>
      <c r="L910" s="43">
        <f>'Приложение 2'!C911</f>
        <v>7990000</v>
      </c>
      <c r="M910" s="119">
        <v>0</v>
      </c>
      <c r="N910" s="119">
        <v>6293559.1500000004</v>
      </c>
      <c r="O910" s="119">
        <v>0</v>
      </c>
      <c r="P910" s="119">
        <v>1696440.85</v>
      </c>
      <c r="Q910" s="119">
        <v>0</v>
      </c>
      <c r="R910" s="237">
        <f t="shared" si="168"/>
        <v>2657.9288779481722</v>
      </c>
      <c r="S910" s="119">
        <v>5411.94</v>
      </c>
      <c r="T910" s="122" t="s">
        <v>282</v>
      </c>
      <c r="U910" s="149"/>
      <c r="V910" s="149"/>
      <c r="W910" s="149">
        <f t="shared" si="169"/>
        <v>7990000</v>
      </c>
      <c r="X910" s="149">
        <f t="shared" si="170"/>
        <v>0</v>
      </c>
    </row>
    <row r="911" spans="1:24" x14ac:dyDescent="0.25">
      <c r="A911" s="204" t="s">
        <v>848</v>
      </c>
      <c r="B911" s="25" t="s">
        <v>957</v>
      </c>
      <c r="C911" s="354">
        <v>1974</v>
      </c>
      <c r="D911" s="354">
        <v>1974</v>
      </c>
      <c r="E911" s="355" t="s">
        <v>323</v>
      </c>
      <c r="F911" s="354">
        <v>5</v>
      </c>
      <c r="G911" s="354">
        <v>6</v>
      </c>
      <c r="H911" s="24">
        <v>4893.8</v>
      </c>
      <c r="I911" s="24">
        <v>4441.2</v>
      </c>
      <c r="J911" s="24">
        <v>4441.2</v>
      </c>
      <c r="K911" s="357">
        <v>215</v>
      </c>
      <c r="L911" s="237">
        <f>'Приложение 2'!C912</f>
        <v>9582304</v>
      </c>
      <c r="M911" s="24">
        <v>0</v>
      </c>
      <c r="N911" s="24">
        <v>7228635.4500000002</v>
      </c>
      <c r="O911" s="24">
        <v>0</v>
      </c>
      <c r="P911" s="24">
        <v>2353668.5499999998</v>
      </c>
      <c r="Q911" s="24">
        <v>0</v>
      </c>
      <c r="R911" s="237">
        <f t="shared" si="168"/>
        <v>2157.5934432135459</v>
      </c>
      <c r="S911" s="24">
        <v>4172.29</v>
      </c>
      <c r="T911" s="115" t="s">
        <v>282</v>
      </c>
      <c r="U911" s="149"/>
      <c r="V911" s="149"/>
      <c r="W911" s="149">
        <f t="shared" si="169"/>
        <v>9582304</v>
      </c>
      <c r="X911" s="149">
        <f t="shared" si="170"/>
        <v>0</v>
      </c>
    </row>
    <row r="912" spans="1:24" x14ac:dyDescent="0.25">
      <c r="A912" s="204" t="s">
        <v>77</v>
      </c>
      <c r="B912" s="130" t="s">
        <v>958</v>
      </c>
      <c r="C912" s="360">
        <v>1976</v>
      </c>
      <c r="D912" s="360">
        <v>1976</v>
      </c>
      <c r="E912" s="360" t="s">
        <v>323</v>
      </c>
      <c r="F912" s="360">
        <v>5</v>
      </c>
      <c r="G912" s="360">
        <v>6</v>
      </c>
      <c r="H912" s="358">
        <v>4922.7</v>
      </c>
      <c r="I912" s="358">
        <v>4417.1000000000004</v>
      </c>
      <c r="J912" s="358">
        <v>4417.1000000000004</v>
      </c>
      <c r="K912" s="429">
        <v>225</v>
      </c>
      <c r="L912" s="237">
        <f>'Приложение 2'!C913</f>
        <v>2969074</v>
      </c>
      <c r="M912" s="358">
        <v>0</v>
      </c>
      <c r="N912" s="358">
        <v>1488651.04</v>
      </c>
      <c r="O912" s="358">
        <v>0</v>
      </c>
      <c r="P912" s="358">
        <v>1480422.96</v>
      </c>
      <c r="Q912" s="358">
        <v>0</v>
      </c>
      <c r="R912" s="237">
        <f t="shared" si="168"/>
        <v>672.17722034819224</v>
      </c>
      <c r="S912" s="358">
        <v>1664.649204229019</v>
      </c>
      <c r="T912" s="115" t="s">
        <v>282</v>
      </c>
      <c r="U912" s="149"/>
      <c r="V912" s="149"/>
      <c r="W912" s="149">
        <f t="shared" si="169"/>
        <v>2969074</v>
      </c>
      <c r="X912" s="149">
        <f t="shared" si="170"/>
        <v>0</v>
      </c>
    </row>
    <row r="913" spans="1:24" x14ac:dyDescent="0.25">
      <c r="A913" s="204" t="s">
        <v>78</v>
      </c>
      <c r="B913" s="130" t="s">
        <v>959</v>
      </c>
      <c r="C913" s="360">
        <v>1974</v>
      </c>
      <c r="D913" s="360">
        <v>1974</v>
      </c>
      <c r="E913" s="360" t="s">
        <v>323</v>
      </c>
      <c r="F913" s="360">
        <v>5</v>
      </c>
      <c r="G913" s="360">
        <v>6</v>
      </c>
      <c r="H913" s="358">
        <v>4925.8999999999996</v>
      </c>
      <c r="I913" s="358">
        <v>4425.7</v>
      </c>
      <c r="J913" s="358">
        <v>4425.7</v>
      </c>
      <c r="K913" s="429">
        <v>220</v>
      </c>
      <c r="L913" s="237">
        <f>'Приложение 2'!C914</f>
        <v>7163994</v>
      </c>
      <c r="M913" s="358">
        <v>0</v>
      </c>
      <c r="N913" s="358">
        <v>5230062</v>
      </c>
      <c r="O913" s="358">
        <v>0</v>
      </c>
      <c r="P913" s="358">
        <v>1933932</v>
      </c>
      <c r="Q913" s="358">
        <v>0</v>
      </c>
      <c r="R913" s="237">
        <f t="shared" si="168"/>
        <v>1618.7256253248074</v>
      </c>
      <c r="S913" s="358">
        <v>5471.74</v>
      </c>
      <c r="T913" s="115" t="s">
        <v>282</v>
      </c>
      <c r="U913" s="149"/>
      <c r="V913" s="149"/>
      <c r="W913" s="149">
        <f t="shared" si="169"/>
        <v>7163994</v>
      </c>
      <c r="X913" s="149">
        <f t="shared" si="170"/>
        <v>0</v>
      </c>
    </row>
    <row r="914" spans="1:24" x14ac:dyDescent="0.25">
      <c r="A914" s="204" t="s">
        <v>79</v>
      </c>
      <c r="B914" s="130" t="s">
        <v>165</v>
      </c>
      <c r="C914" s="360">
        <v>1974</v>
      </c>
      <c r="D914" s="360">
        <v>1974</v>
      </c>
      <c r="E914" s="360" t="s">
        <v>323</v>
      </c>
      <c r="F914" s="360">
        <v>5</v>
      </c>
      <c r="G914" s="360">
        <v>1</v>
      </c>
      <c r="H914" s="358">
        <v>2946.7</v>
      </c>
      <c r="I914" s="358">
        <v>1817.2</v>
      </c>
      <c r="J914" s="358">
        <v>1817.2</v>
      </c>
      <c r="K914" s="429">
        <v>291</v>
      </c>
      <c r="L914" s="237">
        <f>'Приложение 2'!C915</f>
        <v>9325573</v>
      </c>
      <c r="M914" s="358">
        <v>0</v>
      </c>
      <c r="N914" s="358">
        <v>4921235.4400000004</v>
      </c>
      <c r="O914" s="358">
        <v>0</v>
      </c>
      <c r="P914" s="358">
        <v>4404337.5599999996</v>
      </c>
      <c r="Q914" s="358">
        <v>0</v>
      </c>
      <c r="R914" s="237">
        <f t="shared" si="168"/>
        <v>5131.8363416244774</v>
      </c>
      <c r="S914" s="358">
        <v>9645.25</v>
      </c>
      <c r="T914" s="115" t="s">
        <v>282</v>
      </c>
      <c r="U914" s="149"/>
      <c r="V914" s="149"/>
      <c r="W914" s="149">
        <f t="shared" si="169"/>
        <v>9325573</v>
      </c>
      <c r="X914" s="149">
        <f t="shared" si="170"/>
        <v>0</v>
      </c>
    </row>
    <row r="915" spans="1:24" x14ac:dyDescent="0.25">
      <c r="A915" s="204" t="s">
        <v>80</v>
      </c>
      <c r="B915" s="130" t="s">
        <v>101</v>
      </c>
      <c r="C915" s="360">
        <v>1963</v>
      </c>
      <c r="D915" s="360">
        <v>1963</v>
      </c>
      <c r="E915" s="360" t="s">
        <v>314</v>
      </c>
      <c r="F915" s="360">
        <v>2</v>
      </c>
      <c r="G915" s="360">
        <v>1</v>
      </c>
      <c r="H915" s="360">
        <v>1160</v>
      </c>
      <c r="I915" s="360">
        <v>988.5</v>
      </c>
      <c r="J915" s="360">
        <v>988.5</v>
      </c>
      <c r="K915" s="360">
        <v>30</v>
      </c>
      <c r="L915" s="237">
        <f>'Приложение 2'!C916</f>
        <v>60091</v>
      </c>
      <c r="M915" s="24">
        <v>0</v>
      </c>
      <c r="N915" s="358">
        <v>60091</v>
      </c>
      <c r="O915" s="24">
        <v>0</v>
      </c>
      <c r="P915" s="358">
        <v>0</v>
      </c>
      <c r="Q915" s="24">
        <v>0</v>
      </c>
      <c r="R915" s="237">
        <f t="shared" si="168"/>
        <v>60.790085988872029</v>
      </c>
      <c r="S915" s="358">
        <v>3184.76</v>
      </c>
      <c r="T915" s="115" t="s">
        <v>282</v>
      </c>
      <c r="U915" s="149"/>
      <c r="V915" s="149"/>
      <c r="W915" s="149">
        <f t="shared" si="169"/>
        <v>60091</v>
      </c>
      <c r="X915" s="149">
        <f t="shared" si="170"/>
        <v>0</v>
      </c>
    </row>
    <row r="916" spans="1:24" x14ac:dyDescent="0.25">
      <c r="A916" s="204" t="s">
        <v>161</v>
      </c>
      <c r="B916" s="114" t="s">
        <v>960</v>
      </c>
      <c r="C916" s="378">
        <v>1965</v>
      </c>
      <c r="D916" s="378">
        <v>1965</v>
      </c>
      <c r="E916" s="378" t="s">
        <v>324</v>
      </c>
      <c r="F916" s="378">
        <v>5</v>
      </c>
      <c r="G916" s="378">
        <v>3</v>
      </c>
      <c r="H916" s="113">
        <v>2541.4</v>
      </c>
      <c r="I916" s="113">
        <v>2038.3</v>
      </c>
      <c r="J916" s="113">
        <v>2038.3</v>
      </c>
      <c r="K916" s="428">
        <v>127</v>
      </c>
      <c r="L916" s="237">
        <f>'Приложение 2'!C917</f>
        <v>4467237</v>
      </c>
      <c r="M916" s="113">
        <v>0</v>
      </c>
      <c r="N916" s="24">
        <v>4013159.38</v>
      </c>
      <c r="O916" s="113">
        <v>0</v>
      </c>
      <c r="P916" s="24">
        <v>454077.62</v>
      </c>
      <c r="Q916" s="24">
        <v>0</v>
      </c>
      <c r="R916" s="237">
        <f t="shared" si="168"/>
        <v>2191.6484325172937</v>
      </c>
      <c r="S916" s="24">
        <v>3905.8097551199999</v>
      </c>
      <c r="T916" s="115" t="s">
        <v>282</v>
      </c>
      <c r="U916" s="149"/>
      <c r="V916" s="149"/>
      <c r="W916" s="149">
        <f t="shared" si="169"/>
        <v>4467237</v>
      </c>
      <c r="X916" s="149">
        <f t="shared" si="170"/>
        <v>0</v>
      </c>
    </row>
    <row r="917" spans="1:24" x14ac:dyDescent="0.25">
      <c r="A917" s="204" t="s">
        <v>203</v>
      </c>
      <c r="B917" s="25" t="s">
        <v>961</v>
      </c>
      <c r="C917" s="354">
        <v>1959</v>
      </c>
      <c r="D917" s="354">
        <v>1959</v>
      </c>
      <c r="E917" s="355" t="s">
        <v>314</v>
      </c>
      <c r="F917" s="354">
        <v>3</v>
      </c>
      <c r="G917" s="354">
        <v>2</v>
      </c>
      <c r="H917" s="24">
        <v>1204.8</v>
      </c>
      <c r="I917" s="24">
        <v>1138.5999999999999</v>
      </c>
      <c r="J917" s="24">
        <v>1138.5999999999999</v>
      </c>
      <c r="K917" s="357">
        <v>25</v>
      </c>
      <c r="L917" s="237">
        <f>'Приложение 2'!C918</f>
        <v>389146.81</v>
      </c>
      <c r="M917" s="24">
        <v>0</v>
      </c>
      <c r="N917" s="24">
        <v>196169.60000000001</v>
      </c>
      <c r="O917" s="24">
        <v>0</v>
      </c>
      <c r="P917" s="24">
        <v>192977.21</v>
      </c>
      <c r="Q917" s="24">
        <v>0</v>
      </c>
      <c r="R917" s="237">
        <f t="shared" si="168"/>
        <v>341.77657649745305</v>
      </c>
      <c r="S917" s="24">
        <v>5481.3446337607593</v>
      </c>
      <c r="T917" s="115" t="s">
        <v>282</v>
      </c>
      <c r="U917" s="149"/>
      <c r="V917" s="149"/>
      <c r="W917" s="149">
        <f t="shared" si="169"/>
        <v>389146.81</v>
      </c>
      <c r="X917" s="149">
        <f t="shared" si="170"/>
        <v>0</v>
      </c>
    </row>
    <row r="918" spans="1:24" x14ac:dyDescent="0.25">
      <c r="A918" s="204" t="s">
        <v>204</v>
      </c>
      <c r="B918" s="26" t="s">
        <v>102</v>
      </c>
      <c r="C918" s="360">
        <v>1984</v>
      </c>
      <c r="D918" s="360">
        <v>1984</v>
      </c>
      <c r="E918" s="360" t="s">
        <v>314</v>
      </c>
      <c r="F918" s="360">
        <v>4</v>
      </c>
      <c r="G918" s="360">
        <v>1</v>
      </c>
      <c r="H918" s="358">
        <v>2903.8</v>
      </c>
      <c r="I918" s="358">
        <v>2713.8</v>
      </c>
      <c r="J918" s="358">
        <v>2713.8</v>
      </c>
      <c r="K918" s="429">
        <v>157</v>
      </c>
      <c r="L918" s="237">
        <f>'Приложение 2'!C919</f>
        <v>17779180.199999999</v>
      </c>
      <c r="M918" s="358">
        <v>0</v>
      </c>
      <c r="N918" s="358">
        <v>649533</v>
      </c>
      <c r="O918" s="358">
        <v>0</v>
      </c>
      <c r="P918" s="358">
        <v>17129647.199999999</v>
      </c>
      <c r="Q918" s="358">
        <v>0</v>
      </c>
      <c r="R918" s="237">
        <f t="shared" si="168"/>
        <v>6551.3966393986284</v>
      </c>
      <c r="S918" s="358">
        <v>7703.96</v>
      </c>
      <c r="T918" s="115" t="s">
        <v>282</v>
      </c>
      <c r="U918" s="150"/>
      <c r="V918" s="149"/>
      <c r="W918" s="149">
        <f t="shared" si="169"/>
        <v>17779180.199999999</v>
      </c>
      <c r="X918" s="149">
        <f t="shared" si="170"/>
        <v>0</v>
      </c>
    </row>
    <row r="919" spans="1:24" x14ac:dyDescent="0.25">
      <c r="A919" s="99" t="s">
        <v>509</v>
      </c>
      <c r="B919" s="101" t="s">
        <v>508</v>
      </c>
      <c r="C919" s="205" t="s">
        <v>268</v>
      </c>
      <c r="D919" s="205" t="s">
        <v>268</v>
      </c>
      <c r="E919" s="205" t="s">
        <v>268</v>
      </c>
      <c r="F919" s="205" t="s">
        <v>268</v>
      </c>
      <c r="G919" s="205" t="s">
        <v>268</v>
      </c>
      <c r="H919" s="102">
        <f>SUM(H920:H933)</f>
        <v>60408.3</v>
      </c>
      <c r="I919" s="102">
        <f t="shared" ref="I919:Q919" si="171">SUM(I920:I933)</f>
        <v>51301.299999999996</v>
      </c>
      <c r="J919" s="102">
        <f t="shared" si="171"/>
        <v>53862.999999999993</v>
      </c>
      <c r="K919" s="103">
        <f t="shared" si="171"/>
        <v>2014</v>
      </c>
      <c r="L919" s="102">
        <f t="shared" si="171"/>
        <v>108516258.51000001</v>
      </c>
      <c r="M919" s="102">
        <f t="shared" si="171"/>
        <v>0</v>
      </c>
      <c r="N919" s="102">
        <f t="shared" si="171"/>
        <v>31809674.629999999</v>
      </c>
      <c r="O919" s="102">
        <f t="shared" si="171"/>
        <v>0</v>
      </c>
      <c r="P919" s="102">
        <f>SUM(P920:P933)</f>
        <v>73206583.879999995</v>
      </c>
      <c r="Q919" s="102">
        <f t="shared" si="171"/>
        <v>3500000</v>
      </c>
      <c r="R919" s="102" t="s">
        <v>268</v>
      </c>
      <c r="S919" s="102" t="s">
        <v>268</v>
      </c>
      <c r="T919" s="205" t="s">
        <v>268</v>
      </c>
      <c r="U919" s="149"/>
    </row>
    <row r="920" spans="1:24" x14ac:dyDescent="0.25">
      <c r="A920" s="206" t="s">
        <v>510</v>
      </c>
      <c r="B920" s="430" t="s">
        <v>167</v>
      </c>
      <c r="C920" s="337">
        <v>1990</v>
      </c>
      <c r="D920" s="337">
        <v>2008</v>
      </c>
      <c r="E920" s="338" t="s">
        <v>323</v>
      </c>
      <c r="F920" s="337">
        <v>5</v>
      </c>
      <c r="G920" s="337">
        <v>8</v>
      </c>
      <c r="H920" s="56">
        <v>6422</v>
      </c>
      <c r="I920" s="56">
        <v>5733.6</v>
      </c>
      <c r="J920" s="56">
        <v>5733.6</v>
      </c>
      <c r="K920" s="339">
        <v>244</v>
      </c>
      <c r="L920" s="56">
        <f>'Приложение 2'!C921</f>
        <v>10894021.609999999</v>
      </c>
      <c r="M920" s="56">
        <v>0</v>
      </c>
      <c r="N920" s="56">
        <v>3140404.87</v>
      </c>
      <c r="O920" s="56">
        <v>0</v>
      </c>
      <c r="P920" s="56">
        <v>7753616.7400000002</v>
      </c>
      <c r="Q920" s="56">
        <v>0</v>
      </c>
      <c r="R920" s="51">
        <f t="shared" ref="R920:R933" si="172">L920/I920</f>
        <v>1900.0316746895492</v>
      </c>
      <c r="S920" s="56">
        <v>1515.4599999999998</v>
      </c>
      <c r="T920" s="340">
        <v>43830</v>
      </c>
    </row>
    <row r="921" spans="1:24" x14ac:dyDescent="0.25">
      <c r="A921" s="206" t="s">
        <v>511</v>
      </c>
      <c r="B921" s="430" t="s">
        <v>1076</v>
      </c>
      <c r="C921" s="337">
        <v>1983</v>
      </c>
      <c r="D921" s="337">
        <v>2010</v>
      </c>
      <c r="E921" s="338" t="s">
        <v>323</v>
      </c>
      <c r="F921" s="337">
        <v>5</v>
      </c>
      <c r="G921" s="337">
        <v>6</v>
      </c>
      <c r="H921" s="56">
        <v>6847.4</v>
      </c>
      <c r="I921" s="56">
        <v>6078.8</v>
      </c>
      <c r="J921" s="56">
        <v>6078.8</v>
      </c>
      <c r="K921" s="339">
        <v>242</v>
      </c>
      <c r="L921" s="56">
        <f>'Приложение 2'!C922</f>
        <v>10884851.66</v>
      </c>
      <c r="M921" s="56">
        <v>0</v>
      </c>
      <c r="N921" s="56">
        <v>3138464.91</v>
      </c>
      <c r="O921" s="56">
        <v>0</v>
      </c>
      <c r="P921" s="56">
        <v>7746386.75</v>
      </c>
      <c r="Q921" s="56">
        <v>0</v>
      </c>
      <c r="R921" s="51">
        <f t="shared" si="172"/>
        <v>1790.6250674475225</v>
      </c>
      <c r="S921" s="56">
        <v>1515.4599999999998</v>
      </c>
      <c r="T921" s="340">
        <v>43830</v>
      </c>
    </row>
    <row r="922" spans="1:24" x14ac:dyDescent="0.25">
      <c r="A922" s="206" t="s">
        <v>512</v>
      </c>
      <c r="B922" s="152" t="s">
        <v>1075</v>
      </c>
      <c r="C922" s="337">
        <v>1984</v>
      </c>
      <c r="D922" s="337">
        <v>1984</v>
      </c>
      <c r="E922" s="338" t="s">
        <v>323</v>
      </c>
      <c r="F922" s="337">
        <v>5</v>
      </c>
      <c r="G922" s="337">
        <v>4</v>
      </c>
      <c r="H922" s="56">
        <v>3148.4</v>
      </c>
      <c r="I922" s="56">
        <v>2818.8</v>
      </c>
      <c r="J922" s="56">
        <v>2818.8</v>
      </c>
      <c r="K922" s="339">
        <v>112</v>
      </c>
      <c r="L922" s="56">
        <f>'Приложение 2'!C923</f>
        <v>672672.96000000008</v>
      </c>
      <c r="M922" s="56">
        <v>0</v>
      </c>
      <c r="N922" s="56">
        <v>672672.96000000008</v>
      </c>
      <c r="O922" s="56">
        <v>0</v>
      </c>
      <c r="P922" s="56">
        <v>0</v>
      </c>
      <c r="Q922" s="56">
        <v>0</v>
      </c>
      <c r="R922" s="51">
        <f t="shared" si="172"/>
        <v>238.63805874840358</v>
      </c>
      <c r="S922" s="56">
        <v>798.21</v>
      </c>
      <c r="T922" s="340">
        <v>43830</v>
      </c>
    </row>
    <row r="923" spans="1:24" x14ac:dyDescent="0.25">
      <c r="A923" s="206" t="s">
        <v>513</v>
      </c>
      <c r="B923" s="430" t="s">
        <v>1077</v>
      </c>
      <c r="C923" s="337">
        <v>1987</v>
      </c>
      <c r="D923" s="337">
        <v>2009</v>
      </c>
      <c r="E923" s="338" t="s">
        <v>323</v>
      </c>
      <c r="F923" s="337">
        <v>5</v>
      </c>
      <c r="G923" s="337">
        <v>6</v>
      </c>
      <c r="H923" s="56">
        <v>6904.9</v>
      </c>
      <c r="I923" s="56">
        <v>6094.3</v>
      </c>
      <c r="J923" s="56">
        <v>6094.3</v>
      </c>
      <c r="K923" s="339">
        <v>214</v>
      </c>
      <c r="L923" s="56">
        <f>'Приложение 2'!C924</f>
        <v>13648219.960000001</v>
      </c>
      <c r="M923" s="56">
        <v>0</v>
      </c>
      <c r="N923" s="56">
        <v>2232910.0699999998</v>
      </c>
      <c r="O923" s="56">
        <v>0</v>
      </c>
      <c r="P923" s="56">
        <v>7915309.8899999997</v>
      </c>
      <c r="Q923" s="56">
        <v>3500000</v>
      </c>
      <c r="R923" s="51">
        <f t="shared" si="172"/>
        <v>2239.5057611210477</v>
      </c>
      <c r="S923" s="56">
        <v>1515.4599999999998</v>
      </c>
      <c r="T923" s="340">
        <v>43830</v>
      </c>
    </row>
    <row r="924" spans="1:24" x14ac:dyDescent="0.25">
      <c r="A924" s="206" t="s">
        <v>514</v>
      </c>
      <c r="B924" s="430" t="s">
        <v>1078</v>
      </c>
      <c r="C924" s="337">
        <v>1986</v>
      </c>
      <c r="D924" s="337">
        <v>2009</v>
      </c>
      <c r="E924" s="338" t="s">
        <v>323</v>
      </c>
      <c r="F924" s="337">
        <v>5</v>
      </c>
      <c r="G924" s="337">
        <v>4</v>
      </c>
      <c r="H924" s="56">
        <v>3206.5</v>
      </c>
      <c r="I924" s="56">
        <v>2837.6</v>
      </c>
      <c r="J924" s="56">
        <v>2837.6</v>
      </c>
      <c r="K924" s="339">
        <v>111</v>
      </c>
      <c r="L924" s="56">
        <f>'Приложение 2'!C925</f>
        <v>4215006</v>
      </c>
      <c r="M924" s="56">
        <v>0</v>
      </c>
      <c r="N924" s="56">
        <v>1652869.42</v>
      </c>
      <c r="O924" s="56">
        <v>0</v>
      </c>
      <c r="P924" s="56">
        <v>2562136.58</v>
      </c>
      <c r="Q924" s="56">
        <v>0</v>
      </c>
      <c r="R924" s="51">
        <f t="shared" si="172"/>
        <v>1485.4123202706512</v>
      </c>
      <c r="S924" s="56">
        <v>1515.4599999999998</v>
      </c>
      <c r="T924" s="340">
        <v>43830</v>
      </c>
    </row>
    <row r="925" spans="1:24" x14ac:dyDescent="0.25">
      <c r="A925" s="206" t="s">
        <v>515</v>
      </c>
      <c r="B925" s="430" t="s">
        <v>1079</v>
      </c>
      <c r="C925" s="337">
        <v>1989</v>
      </c>
      <c r="D925" s="337">
        <v>2000</v>
      </c>
      <c r="E925" s="338" t="s">
        <v>323</v>
      </c>
      <c r="F925" s="337">
        <v>5</v>
      </c>
      <c r="G925" s="337">
        <v>6</v>
      </c>
      <c r="H925" s="56">
        <v>4820.8999999999996</v>
      </c>
      <c r="I925" s="56">
        <v>4280.3</v>
      </c>
      <c r="J925" s="56">
        <v>4280.3</v>
      </c>
      <c r="K925" s="339">
        <v>140</v>
      </c>
      <c r="L925" s="56">
        <f>'Приложение 2'!C926</f>
        <v>6601633.7800000003</v>
      </c>
      <c r="M925" s="56">
        <v>0</v>
      </c>
      <c r="N925" s="56">
        <v>2478180.77</v>
      </c>
      <c r="O925" s="56">
        <v>0</v>
      </c>
      <c r="P925" s="56">
        <v>4123453.01</v>
      </c>
      <c r="Q925" s="56">
        <v>0</v>
      </c>
      <c r="R925" s="51">
        <f t="shared" si="172"/>
        <v>1542.3296918440296</v>
      </c>
      <c r="S925" s="56">
        <v>1515.4599999999998</v>
      </c>
      <c r="T925" s="340">
        <v>43830</v>
      </c>
    </row>
    <row r="926" spans="1:24" x14ac:dyDescent="0.25">
      <c r="A926" s="206" t="s">
        <v>516</v>
      </c>
      <c r="B926" s="430" t="s">
        <v>1080</v>
      </c>
      <c r="C926" s="337">
        <v>1988</v>
      </c>
      <c r="D926" s="337">
        <v>2001</v>
      </c>
      <c r="E926" s="338" t="s">
        <v>323</v>
      </c>
      <c r="F926" s="337">
        <v>5</v>
      </c>
      <c r="G926" s="337">
        <v>6</v>
      </c>
      <c r="H926" s="56">
        <v>4751</v>
      </c>
      <c r="I926" s="56">
        <v>4230.7</v>
      </c>
      <c r="J926" s="56">
        <v>4230.7</v>
      </c>
      <c r="K926" s="339">
        <v>126</v>
      </c>
      <c r="L926" s="56">
        <f>'Приложение 2'!C927</f>
        <v>8368323.9499999993</v>
      </c>
      <c r="M926" s="56">
        <v>0</v>
      </c>
      <c r="N926" s="56">
        <v>2501140.83</v>
      </c>
      <c r="O926" s="56">
        <v>0</v>
      </c>
      <c r="P926" s="56">
        <v>5867183.1200000001</v>
      </c>
      <c r="Q926" s="56">
        <v>0</v>
      </c>
      <c r="R926" s="51">
        <f t="shared" si="172"/>
        <v>1977.9998463611221</v>
      </c>
      <c r="S926" s="56">
        <v>1515.4599999999998</v>
      </c>
      <c r="T926" s="340">
        <v>43830</v>
      </c>
    </row>
    <row r="927" spans="1:24" x14ac:dyDescent="0.25">
      <c r="A927" s="206" t="s">
        <v>517</v>
      </c>
      <c r="B927" s="152" t="s">
        <v>1081</v>
      </c>
      <c r="C927" s="337">
        <v>1990</v>
      </c>
      <c r="D927" s="337">
        <v>2004</v>
      </c>
      <c r="E927" s="338" t="s">
        <v>323</v>
      </c>
      <c r="F927" s="337">
        <v>5</v>
      </c>
      <c r="G927" s="337">
        <v>6</v>
      </c>
      <c r="H927" s="56">
        <v>4753.8</v>
      </c>
      <c r="I927" s="56">
        <v>4230.5</v>
      </c>
      <c r="J927" s="56">
        <v>4230.5</v>
      </c>
      <c r="K927" s="339">
        <v>161</v>
      </c>
      <c r="L927" s="56">
        <f>'Приложение 2'!C928</f>
        <v>6115563</v>
      </c>
      <c r="M927" s="56">
        <v>0</v>
      </c>
      <c r="N927" s="56">
        <v>2489879.31</v>
      </c>
      <c r="O927" s="56">
        <v>0</v>
      </c>
      <c r="P927" s="56">
        <v>3625683.69</v>
      </c>
      <c r="Q927" s="56">
        <v>0</v>
      </c>
      <c r="R927" s="51">
        <f t="shared" si="172"/>
        <v>1445.5887010991607</v>
      </c>
      <c r="S927" s="56">
        <v>1515.4599999999998</v>
      </c>
      <c r="T927" s="340">
        <v>43830</v>
      </c>
    </row>
    <row r="928" spans="1:24" x14ac:dyDescent="0.25">
      <c r="A928" s="206" t="s">
        <v>518</v>
      </c>
      <c r="B928" s="430" t="s">
        <v>1082</v>
      </c>
      <c r="C928" s="337">
        <v>1980</v>
      </c>
      <c r="D928" s="337">
        <v>1980</v>
      </c>
      <c r="E928" s="338" t="s">
        <v>323</v>
      </c>
      <c r="F928" s="337">
        <v>5</v>
      </c>
      <c r="G928" s="337">
        <v>4</v>
      </c>
      <c r="H928" s="56">
        <v>3036.4</v>
      </c>
      <c r="I928" s="56">
        <v>2733.2</v>
      </c>
      <c r="J928" s="56">
        <v>2733.2</v>
      </c>
      <c r="K928" s="339">
        <v>125</v>
      </c>
      <c r="L928" s="56">
        <f>'Приложение 2'!C929</f>
        <v>4812750.5999999996</v>
      </c>
      <c r="M928" s="56">
        <v>0</v>
      </c>
      <c r="N928" s="56">
        <v>1092020.56</v>
      </c>
      <c r="O928" s="56">
        <v>0</v>
      </c>
      <c r="P928" s="56">
        <v>3720730.04</v>
      </c>
      <c r="Q928" s="56">
        <v>0</v>
      </c>
      <c r="R928" s="51">
        <f t="shared" si="172"/>
        <v>1760.8483096736427</v>
      </c>
      <c r="S928" s="56">
        <v>1515.4599999999998</v>
      </c>
      <c r="T928" s="340">
        <v>43830</v>
      </c>
    </row>
    <row r="929" spans="1:28" x14ac:dyDescent="0.25">
      <c r="A929" s="206" t="s">
        <v>519</v>
      </c>
      <c r="B929" s="430" t="s">
        <v>1083</v>
      </c>
      <c r="C929" s="337">
        <v>1977</v>
      </c>
      <c r="D929" s="337">
        <v>1977</v>
      </c>
      <c r="E929" s="338" t="s">
        <v>323</v>
      </c>
      <c r="F929" s="337">
        <v>5</v>
      </c>
      <c r="G929" s="337">
        <v>4</v>
      </c>
      <c r="H929" s="56">
        <v>2995.6</v>
      </c>
      <c r="I929" s="56">
        <v>2718.2</v>
      </c>
      <c r="J929" s="56">
        <v>2718.2</v>
      </c>
      <c r="K929" s="339">
        <v>113</v>
      </c>
      <c r="L929" s="56">
        <f>'Приложение 2'!C930</f>
        <v>5256844.82</v>
      </c>
      <c r="M929" s="56">
        <v>0</v>
      </c>
      <c r="N929" s="56">
        <v>1538429.52</v>
      </c>
      <c r="O929" s="56">
        <v>0</v>
      </c>
      <c r="P929" s="56">
        <v>3718415.3</v>
      </c>
      <c r="Q929" s="56">
        <v>0</v>
      </c>
      <c r="R929" s="51">
        <f t="shared" si="172"/>
        <v>1933.9433522183801</v>
      </c>
      <c r="S929" s="56">
        <v>1515.4599999999998</v>
      </c>
      <c r="T929" s="340">
        <v>43830</v>
      </c>
    </row>
    <row r="930" spans="1:28" x14ac:dyDescent="0.25">
      <c r="A930" s="206" t="s">
        <v>520</v>
      </c>
      <c r="B930" s="430" t="s">
        <v>1084</v>
      </c>
      <c r="C930" s="337">
        <v>1976</v>
      </c>
      <c r="D930" s="337">
        <v>1976</v>
      </c>
      <c r="E930" s="338" t="s">
        <v>314</v>
      </c>
      <c r="F930" s="337">
        <v>4</v>
      </c>
      <c r="G930" s="337">
        <v>1</v>
      </c>
      <c r="H930" s="56">
        <v>1492.3</v>
      </c>
      <c r="I930" s="56">
        <v>1289.8</v>
      </c>
      <c r="J930" s="56">
        <v>1289.8</v>
      </c>
      <c r="K930" s="339">
        <v>48</v>
      </c>
      <c r="L930" s="56">
        <f>'Приложение 2'!C931</f>
        <v>4122044.08</v>
      </c>
      <c r="M930" s="56">
        <v>0</v>
      </c>
      <c r="N930" s="56">
        <v>1263058</v>
      </c>
      <c r="O930" s="56">
        <v>0</v>
      </c>
      <c r="P930" s="56">
        <v>2858986.08</v>
      </c>
      <c r="Q930" s="56">
        <v>0</v>
      </c>
      <c r="R930" s="51">
        <f t="shared" si="172"/>
        <v>3195.8784927895799</v>
      </c>
      <c r="S930" s="56">
        <v>3273.8</v>
      </c>
      <c r="T930" s="340">
        <v>43830</v>
      </c>
    </row>
    <row r="931" spans="1:28" x14ac:dyDescent="0.25">
      <c r="A931" s="206" t="s">
        <v>521</v>
      </c>
      <c r="B931" s="430" t="s">
        <v>1085</v>
      </c>
      <c r="C931" s="337">
        <v>1989</v>
      </c>
      <c r="D931" s="337">
        <v>1989</v>
      </c>
      <c r="E931" s="338" t="s">
        <v>323</v>
      </c>
      <c r="F931" s="337">
        <v>5</v>
      </c>
      <c r="G931" s="337">
        <v>6</v>
      </c>
      <c r="H931" s="56">
        <v>4768.8</v>
      </c>
      <c r="I931" s="56">
        <v>4249.3999999999996</v>
      </c>
      <c r="J931" s="56">
        <v>4249.3999999999996</v>
      </c>
      <c r="K931" s="339">
        <v>160</v>
      </c>
      <c r="L931" s="56">
        <f>'Приложение 2'!C932</f>
        <v>6908172.7599999998</v>
      </c>
      <c r="M931" s="56">
        <v>0</v>
      </c>
      <c r="N931" s="56">
        <v>1134841.77</v>
      </c>
      <c r="O931" s="56">
        <v>0</v>
      </c>
      <c r="P931" s="56">
        <v>5773330.9900000002</v>
      </c>
      <c r="Q931" s="56">
        <v>0</v>
      </c>
      <c r="R931" s="51">
        <f t="shared" si="172"/>
        <v>1625.681922153716</v>
      </c>
      <c r="S931" s="56">
        <v>1515.4599999999998</v>
      </c>
      <c r="T931" s="340">
        <v>43830</v>
      </c>
    </row>
    <row r="932" spans="1:28" x14ac:dyDescent="0.25">
      <c r="A932" s="206" t="s">
        <v>522</v>
      </c>
      <c r="B932" s="152" t="s">
        <v>1055</v>
      </c>
      <c r="C932" s="337">
        <v>1982</v>
      </c>
      <c r="D932" s="337">
        <v>1982</v>
      </c>
      <c r="E932" s="338" t="s">
        <v>323</v>
      </c>
      <c r="F932" s="337">
        <v>5</v>
      </c>
      <c r="G932" s="337">
        <v>4</v>
      </c>
      <c r="H932" s="56">
        <v>4472.2</v>
      </c>
      <c r="I932" s="56">
        <v>4006.1</v>
      </c>
      <c r="J932" s="56">
        <v>4006.1</v>
      </c>
      <c r="K932" s="339">
        <v>120</v>
      </c>
      <c r="L932" s="56">
        <f>'Приложение 2'!C933</f>
        <v>18437674.329999998</v>
      </c>
      <c r="M932" s="56">
        <v>0</v>
      </c>
      <c r="N932" s="56">
        <v>5740880.6399999997</v>
      </c>
      <c r="O932" s="56">
        <v>0</v>
      </c>
      <c r="P932" s="56">
        <v>12696793.689999999</v>
      </c>
      <c r="Q932" s="56">
        <v>0</v>
      </c>
      <c r="R932" s="51">
        <f t="shared" si="172"/>
        <v>4602.3999226180076</v>
      </c>
      <c r="S932" s="56">
        <v>5840.88</v>
      </c>
      <c r="T932" s="340">
        <v>43830</v>
      </c>
    </row>
    <row r="933" spans="1:28" x14ac:dyDescent="0.25">
      <c r="A933" s="206" t="s">
        <v>523</v>
      </c>
      <c r="B933" s="152" t="s">
        <v>40</v>
      </c>
      <c r="C933" s="337" t="s">
        <v>41</v>
      </c>
      <c r="D933" s="337">
        <v>1969</v>
      </c>
      <c r="E933" s="338" t="s">
        <v>323</v>
      </c>
      <c r="F933" s="337">
        <v>4</v>
      </c>
      <c r="G933" s="337">
        <v>4</v>
      </c>
      <c r="H933" s="56">
        <v>2788.1</v>
      </c>
      <c r="I933" s="56" t="s">
        <v>42</v>
      </c>
      <c r="J933" s="56">
        <v>2561.6999999999998</v>
      </c>
      <c r="K933" s="339">
        <v>98</v>
      </c>
      <c r="L933" s="56">
        <f>'Приложение 2'!C934</f>
        <v>7578479</v>
      </c>
      <c r="M933" s="56">
        <v>0</v>
      </c>
      <c r="N933" s="56">
        <v>2733921</v>
      </c>
      <c r="O933" s="56">
        <v>0</v>
      </c>
      <c r="P933" s="56">
        <v>4844558</v>
      </c>
      <c r="Q933" s="56">
        <v>0</v>
      </c>
      <c r="R933" s="51">
        <f t="shared" si="172"/>
        <v>2958.3788109458565</v>
      </c>
      <c r="S933" s="56">
        <v>1822.1</v>
      </c>
      <c r="T933" s="340">
        <v>43830</v>
      </c>
    </row>
    <row r="934" spans="1:28" s="15" customFormat="1" x14ac:dyDescent="0.25">
      <c r="A934" s="52" t="s">
        <v>526</v>
      </c>
      <c r="B934" s="41" t="s">
        <v>525</v>
      </c>
      <c r="C934" s="97" t="s">
        <v>268</v>
      </c>
      <c r="D934" s="97" t="s">
        <v>268</v>
      </c>
      <c r="E934" s="97" t="s">
        <v>268</v>
      </c>
      <c r="F934" s="97" t="s">
        <v>268</v>
      </c>
      <c r="G934" s="97" t="s">
        <v>268</v>
      </c>
      <c r="H934" s="43">
        <f t="shared" ref="H934:Q934" si="173">SUM(H935:H946)</f>
        <v>9243.3399999999983</v>
      </c>
      <c r="I934" s="43">
        <f t="shared" si="173"/>
        <v>2659.21</v>
      </c>
      <c r="J934" s="43">
        <f t="shared" si="173"/>
        <v>4980.79</v>
      </c>
      <c r="K934" s="98">
        <f t="shared" si="173"/>
        <v>437</v>
      </c>
      <c r="L934" s="43">
        <f t="shared" si="173"/>
        <v>3569730.17</v>
      </c>
      <c r="M934" s="43">
        <f t="shared" si="173"/>
        <v>0</v>
      </c>
      <c r="N934" s="43">
        <f t="shared" si="173"/>
        <v>1991144.45</v>
      </c>
      <c r="O934" s="43">
        <f t="shared" si="173"/>
        <v>0</v>
      </c>
      <c r="P934" s="43">
        <f t="shared" si="173"/>
        <v>1578585.72</v>
      </c>
      <c r="Q934" s="43">
        <f t="shared" si="173"/>
        <v>0</v>
      </c>
      <c r="R934" s="43" t="s">
        <v>268</v>
      </c>
      <c r="S934" s="43" t="s">
        <v>268</v>
      </c>
      <c r="T934" s="97" t="s">
        <v>268</v>
      </c>
      <c r="U934" s="10"/>
      <c r="V934" s="10"/>
    </row>
    <row r="935" spans="1:28" s="222" customFormat="1" x14ac:dyDescent="0.25">
      <c r="A935" s="52" t="s">
        <v>527</v>
      </c>
      <c r="B935" s="221" t="s">
        <v>43</v>
      </c>
      <c r="C935" s="105">
        <v>1983</v>
      </c>
      <c r="D935" s="105">
        <v>1983</v>
      </c>
      <c r="E935" s="242" t="s">
        <v>323</v>
      </c>
      <c r="F935" s="105">
        <v>3</v>
      </c>
      <c r="G935" s="105">
        <v>2</v>
      </c>
      <c r="H935" s="43">
        <v>1261.3</v>
      </c>
      <c r="I935" s="43" t="s">
        <v>50</v>
      </c>
      <c r="J935" s="43">
        <v>786.81</v>
      </c>
      <c r="K935" s="98">
        <v>55</v>
      </c>
      <c r="L935" s="43">
        <f>'Приложение 2'!C936</f>
        <v>55013</v>
      </c>
      <c r="M935" s="43">
        <v>0</v>
      </c>
      <c r="N935" s="43">
        <v>0</v>
      </c>
      <c r="O935" s="43">
        <v>0</v>
      </c>
      <c r="P935" s="43">
        <v>55013</v>
      </c>
      <c r="Q935" s="43">
        <v>0</v>
      </c>
      <c r="R935" s="51">
        <f t="shared" ref="R935:R946" si="174">L935/I935</f>
        <v>47.396398724907378</v>
      </c>
      <c r="S935" s="43">
        <v>152.07</v>
      </c>
      <c r="T935" s="243">
        <v>43830</v>
      </c>
      <c r="U935" s="10"/>
      <c r="V935" s="10"/>
      <c r="W935" s="15"/>
      <c r="X935" s="15"/>
      <c r="Y935" s="15"/>
      <c r="Z935" s="15"/>
      <c r="AA935" s="15"/>
      <c r="AB935" s="15"/>
    </row>
    <row r="936" spans="1:28" s="17" customFormat="1" x14ac:dyDescent="0.25">
      <c r="A936" s="204" t="s">
        <v>528</v>
      </c>
      <c r="B936" s="47" t="s">
        <v>44</v>
      </c>
      <c r="C936" s="93">
        <v>1977</v>
      </c>
      <c r="D936" s="93">
        <v>1977</v>
      </c>
      <c r="E936" s="335" t="s">
        <v>323</v>
      </c>
      <c r="F936" s="93">
        <v>3</v>
      </c>
      <c r="G936" s="93">
        <v>2</v>
      </c>
      <c r="H936" s="51">
        <v>1166.31</v>
      </c>
      <c r="I936" s="51">
        <v>1062.4100000000001</v>
      </c>
      <c r="J936" s="51">
        <v>881.35</v>
      </c>
      <c r="K936" s="94">
        <v>41</v>
      </c>
      <c r="L936" s="51">
        <f>'Приложение 2'!C937</f>
        <v>339474</v>
      </c>
      <c r="M936" s="51">
        <v>0</v>
      </c>
      <c r="N936" s="51">
        <v>160902.23000000001</v>
      </c>
      <c r="O936" s="51">
        <v>0</v>
      </c>
      <c r="P936" s="51">
        <v>178571.77</v>
      </c>
      <c r="Q936" s="51">
        <v>0</v>
      </c>
      <c r="R936" s="51">
        <f t="shared" si="174"/>
        <v>319.53200741709884</v>
      </c>
      <c r="S936" s="51">
        <v>876.24</v>
      </c>
      <c r="T936" s="336">
        <v>43830</v>
      </c>
      <c r="U936" s="10"/>
      <c r="V936" s="10"/>
      <c r="W936" s="15"/>
      <c r="X936" s="15"/>
      <c r="Y936" s="15"/>
      <c r="Z936" s="15"/>
      <c r="AA936" s="15"/>
      <c r="AB936" s="15"/>
    </row>
    <row r="937" spans="1:28" s="17" customFormat="1" x14ac:dyDescent="0.25">
      <c r="A937" s="204" t="s">
        <v>529</v>
      </c>
      <c r="B937" s="47" t="s">
        <v>1017</v>
      </c>
      <c r="C937" s="93">
        <v>1969</v>
      </c>
      <c r="D937" s="93">
        <v>2016</v>
      </c>
      <c r="E937" s="335" t="s">
        <v>272</v>
      </c>
      <c r="F937" s="93">
        <v>2</v>
      </c>
      <c r="G937" s="93">
        <v>1</v>
      </c>
      <c r="H937" s="51">
        <v>346.2</v>
      </c>
      <c r="I937" s="51">
        <v>320</v>
      </c>
      <c r="J937" s="51">
        <v>39</v>
      </c>
      <c r="K937" s="94">
        <v>16</v>
      </c>
      <c r="L937" s="51">
        <f>'Приложение 2'!C938</f>
        <v>401635</v>
      </c>
      <c r="M937" s="51">
        <v>0</v>
      </c>
      <c r="N937" s="51">
        <v>321001.28999999998</v>
      </c>
      <c r="O937" s="51">
        <v>0</v>
      </c>
      <c r="P937" s="51">
        <v>80633.710000000006</v>
      </c>
      <c r="Q937" s="51">
        <v>0</v>
      </c>
      <c r="R937" s="51">
        <f t="shared" si="174"/>
        <v>1255.109375</v>
      </c>
      <c r="S937" s="51">
        <v>3937.41</v>
      </c>
      <c r="T937" s="336">
        <v>43830</v>
      </c>
      <c r="U937" s="10"/>
      <c r="V937" s="10"/>
      <c r="W937" s="15"/>
      <c r="X937" s="15"/>
      <c r="Y937" s="15"/>
      <c r="Z937" s="15"/>
      <c r="AA937" s="15"/>
      <c r="AB937" s="15"/>
    </row>
    <row r="938" spans="1:28" s="17" customFormat="1" x14ac:dyDescent="0.25">
      <c r="A938" s="204" t="s">
        <v>530</v>
      </c>
      <c r="B938" s="47" t="s">
        <v>45</v>
      </c>
      <c r="C938" s="93">
        <v>1970</v>
      </c>
      <c r="D938" s="93">
        <v>2011</v>
      </c>
      <c r="E938" s="335" t="s">
        <v>272</v>
      </c>
      <c r="F938" s="93">
        <v>2</v>
      </c>
      <c r="G938" s="93">
        <v>1</v>
      </c>
      <c r="H938" s="51">
        <v>324.20999999999998</v>
      </c>
      <c r="I938" s="51">
        <v>290.81</v>
      </c>
      <c r="J938" s="51">
        <v>236.28</v>
      </c>
      <c r="K938" s="94">
        <v>28</v>
      </c>
      <c r="L938" s="51">
        <f>'Приложение 2'!C939</f>
        <v>255431</v>
      </c>
      <c r="M938" s="51">
        <v>0</v>
      </c>
      <c r="N938" s="51">
        <v>121067.94</v>
      </c>
      <c r="O938" s="51">
        <v>0</v>
      </c>
      <c r="P938" s="51">
        <v>134363.06</v>
      </c>
      <c r="Q938" s="51">
        <v>0</v>
      </c>
      <c r="R938" s="51">
        <f t="shared" si="174"/>
        <v>878.34324816890751</v>
      </c>
      <c r="S938" s="51">
        <v>4559.0200000000004</v>
      </c>
      <c r="T938" s="336">
        <v>43830</v>
      </c>
      <c r="U938" s="10"/>
      <c r="V938" s="10"/>
      <c r="W938" s="15"/>
      <c r="X938" s="15"/>
      <c r="Y938" s="15"/>
      <c r="Z938" s="15"/>
      <c r="AA938" s="15"/>
      <c r="AB938" s="15"/>
    </row>
    <row r="939" spans="1:28" s="17" customFormat="1" x14ac:dyDescent="0.25">
      <c r="A939" s="204" t="s">
        <v>531</v>
      </c>
      <c r="B939" s="47" t="s">
        <v>46</v>
      </c>
      <c r="C939" s="93">
        <v>1976</v>
      </c>
      <c r="D939" s="93">
        <v>1976</v>
      </c>
      <c r="E939" s="335" t="s">
        <v>272</v>
      </c>
      <c r="F939" s="93">
        <v>2</v>
      </c>
      <c r="G939" s="93">
        <v>2</v>
      </c>
      <c r="H939" s="51">
        <v>538.34</v>
      </c>
      <c r="I939" s="51" t="s">
        <v>51</v>
      </c>
      <c r="J939" s="51">
        <v>133.9</v>
      </c>
      <c r="K939" s="94">
        <v>30</v>
      </c>
      <c r="L939" s="51">
        <f>'Приложение 2'!C940</f>
        <v>266505</v>
      </c>
      <c r="M939" s="51">
        <v>0</v>
      </c>
      <c r="N939" s="51">
        <v>126316.74</v>
      </c>
      <c r="O939" s="51">
        <v>0</v>
      </c>
      <c r="P939" s="51">
        <v>140188.26</v>
      </c>
      <c r="Q939" s="51">
        <v>0</v>
      </c>
      <c r="R939" s="51">
        <f t="shared" si="174"/>
        <v>535.00020074677798</v>
      </c>
      <c r="S939" s="51">
        <v>5201.1100000000006</v>
      </c>
      <c r="T939" s="336">
        <v>43830</v>
      </c>
      <c r="U939" s="10"/>
      <c r="V939" s="10"/>
      <c r="W939" s="15"/>
      <c r="X939" s="15"/>
      <c r="Y939" s="15"/>
      <c r="Z939" s="15"/>
      <c r="AA939" s="15"/>
      <c r="AB939" s="15"/>
    </row>
    <row r="940" spans="1:28" s="17" customFormat="1" x14ac:dyDescent="0.25">
      <c r="A940" s="204" t="s">
        <v>532</v>
      </c>
      <c r="B940" s="47" t="s">
        <v>47</v>
      </c>
      <c r="C940" s="93">
        <v>1973</v>
      </c>
      <c r="D940" s="93">
        <v>1973</v>
      </c>
      <c r="E940" s="335" t="s">
        <v>272</v>
      </c>
      <c r="F940" s="93">
        <v>2</v>
      </c>
      <c r="G940" s="93">
        <v>2</v>
      </c>
      <c r="H940" s="51">
        <v>530.20000000000005</v>
      </c>
      <c r="I940" s="51" t="s">
        <v>52</v>
      </c>
      <c r="J940" s="51">
        <v>151.80000000000001</v>
      </c>
      <c r="K940" s="94">
        <v>22</v>
      </c>
      <c r="L940" s="51">
        <f>'Приложение 2'!C941</f>
        <v>142768</v>
      </c>
      <c r="M940" s="51">
        <v>0</v>
      </c>
      <c r="N940" s="51">
        <v>67668.479999999996</v>
      </c>
      <c r="O940" s="51">
        <v>0</v>
      </c>
      <c r="P940" s="51">
        <v>75099.520000000004</v>
      </c>
      <c r="Q940" s="51">
        <v>0</v>
      </c>
      <c r="R940" s="51">
        <f t="shared" si="174"/>
        <v>283.06765009120471</v>
      </c>
      <c r="S940" s="51">
        <v>2446.2600000000002</v>
      </c>
      <c r="T940" s="336">
        <v>43830</v>
      </c>
      <c r="U940" s="10"/>
      <c r="V940" s="10"/>
      <c r="W940" s="15"/>
      <c r="X940" s="15"/>
      <c r="Y940" s="15"/>
      <c r="Z940" s="15"/>
      <c r="AA940" s="15"/>
      <c r="AB940" s="15"/>
    </row>
    <row r="941" spans="1:28" s="17" customFormat="1" x14ac:dyDescent="0.25">
      <c r="A941" s="204" t="s">
        <v>533</v>
      </c>
      <c r="B941" s="47" t="s">
        <v>48</v>
      </c>
      <c r="C941" s="93">
        <v>1967</v>
      </c>
      <c r="D941" s="93">
        <v>2010</v>
      </c>
      <c r="E941" s="335" t="s">
        <v>272</v>
      </c>
      <c r="F941" s="93">
        <v>2</v>
      </c>
      <c r="G941" s="93">
        <v>1</v>
      </c>
      <c r="H941" s="51">
        <v>347.04</v>
      </c>
      <c r="I941" s="51">
        <v>321.74</v>
      </c>
      <c r="J941" s="51">
        <v>199.99</v>
      </c>
      <c r="K941" s="94">
        <v>18</v>
      </c>
      <c r="L941" s="51">
        <f>'Приложение 2'!C942</f>
        <v>1282058.17</v>
      </c>
      <c r="M941" s="51">
        <v>0</v>
      </c>
      <c r="N941" s="51">
        <v>607695.55000000005</v>
      </c>
      <c r="O941" s="51">
        <v>0</v>
      </c>
      <c r="P941" s="51">
        <v>674362.62</v>
      </c>
      <c r="Q941" s="51">
        <v>0</v>
      </c>
      <c r="R941" s="51">
        <f t="shared" si="174"/>
        <v>3984.764623609125</v>
      </c>
      <c r="S941" s="51">
        <v>10784.310000000001</v>
      </c>
      <c r="T941" s="336">
        <v>43830</v>
      </c>
      <c r="U941" s="10"/>
      <c r="V941" s="10"/>
      <c r="W941" s="15"/>
      <c r="X941" s="15"/>
      <c r="Y941" s="15"/>
      <c r="Z941" s="15"/>
      <c r="AA941" s="15"/>
      <c r="AB941" s="15"/>
    </row>
    <row r="942" spans="1:28" s="17" customFormat="1" x14ac:dyDescent="0.25">
      <c r="A942" s="204" t="s">
        <v>1000</v>
      </c>
      <c r="B942" s="47" t="s">
        <v>1026</v>
      </c>
      <c r="C942" s="93">
        <v>1968</v>
      </c>
      <c r="D942" s="93">
        <v>2015</v>
      </c>
      <c r="E942" s="335" t="s">
        <v>272</v>
      </c>
      <c r="F942" s="93">
        <v>2</v>
      </c>
      <c r="G942" s="93">
        <v>1</v>
      </c>
      <c r="H942" s="51">
        <v>347.92</v>
      </c>
      <c r="I942" s="51">
        <v>323.52</v>
      </c>
      <c r="J942" s="51">
        <v>323.52</v>
      </c>
      <c r="K942" s="94">
        <v>13</v>
      </c>
      <c r="L942" s="51">
        <f>'Приложение 2'!C943</f>
        <v>144344</v>
      </c>
      <c r="M942" s="51">
        <v>0</v>
      </c>
      <c r="N942" s="51">
        <v>144344</v>
      </c>
      <c r="O942" s="51">
        <v>0</v>
      </c>
      <c r="P942" s="51">
        <v>0</v>
      </c>
      <c r="Q942" s="51">
        <v>0</v>
      </c>
      <c r="R942" s="51">
        <f t="shared" si="174"/>
        <v>446.16716122650843</v>
      </c>
      <c r="S942" s="51">
        <v>3587.06</v>
      </c>
      <c r="T942" s="336">
        <v>43830</v>
      </c>
      <c r="U942" s="10"/>
      <c r="V942" s="10"/>
      <c r="W942" s="15"/>
      <c r="X942" s="15"/>
      <c r="Y942" s="15"/>
      <c r="Z942" s="15"/>
      <c r="AA942" s="15"/>
      <c r="AB942" s="15"/>
    </row>
    <row r="943" spans="1:28" s="17" customFormat="1" x14ac:dyDescent="0.25">
      <c r="A943" s="204" t="s">
        <v>1001</v>
      </c>
      <c r="B943" s="47" t="s">
        <v>49</v>
      </c>
      <c r="C943" s="93">
        <v>1981</v>
      </c>
      <c r="D943" s="93">
        <v>2008</v>
      </c>
      <c r="E943" s="335" t="s">
        <v>323</v>
      </c>
      <c r="F943" s="93">
        <v>5</v>
      </c>
      <c r="G943" s="93">
        <v>4</v>
      </c>
      <c r="H943" s="51">
        <v>3305.6</v>
      </c>
      <c r="I943" s="51" t="s">
        <v>53</v>
      </c>
      <c r="J943" s="51">
        <v>1948</v>
      </c>
      <c r="K943" s="94">
        <v>137</v>
      </c>
      <c r="L943" s="51">
        <f>'Приложение 2'!C944</f>
        <v>117158</v>
      </c>
      <c r="M943" s="51">
        <v>0</v>
      </c>
      <c r="N943" s="51">
        <v>55529.98</v>
      </c>
      <c r="O943" s="51">
        <v>0</v>
      </c>
      <c r="P943" s="51">
        <v>61628.02</v>
      </c>
      <c r="Q943" s="51">
        <v>0</v>
      </c>
      <c r="R943" s="51">
        <f t="shared" si="174"/>
        <v>54.9676269118889</v>
      </c>
      <c r="S943" s="51">
        <v>61.4</v>
      </c>
      <c r="T943" s="336">
        <v>43830</v>
      </c>
      <c r="U943" s="10"/>
      <c r="V943" s="10"/>
      <c r="W943" s="15"/>
      <c r="X943" s="15"/>
      <c r="Y943" s="15"/>
      <c r="Z943" s="15"/>
      <c r="AA943" s="15"/>
      <c r="AB943" s="15"/>
    </row>
    <row r="944" spans="1:28" s="17" customFormat="1" x14ac:dyDescent="0.25">
      <c r="A944" s="204" t="s">
        <v>1002</v>
      </c>
      <c r="B944" s="47" t="s">
        <v>1027</v>
      </c>
      <c r="C944" s="93">
        <v>1968</v>
      </c>
      <c r="D944" s="93">
        <v>2015</v>
      </c>
      <c r="E944" s="335" t="s">
        <v>272</v>
      </c>
      <c r="F944" s="93">
        <v>2</v>
      </c>
      <c r="G944" s="93">
        <v>1</v>
      </c>
      <c r="H944" s="51">
        <v>362.58</v>
      </c>
      <c r="I944" s="51" t="s">
        <v>54</v>
      </c>
      <c r="J944" s="51">
        <v>86.8</v>
      </c>
      <c r="K944" s="94">
        <v>29</v>
      </c>
      <c r="L944" s="51">
        <f>'Приложение 2'!C945</f>
        <v>202243</v>
      </c>
      <c r="M944" s="51">
        <v>0</v>
      </c>
      <c r="N944" s="51">
        <v>93795.89</v>
      </c>
      <c r="O944" s="51">
        <v>0</v>
      </c>
      <c r="P944" s="51">
        <v>108447.11</v>
      </c>
      <c r="Q944" s="51">
        <v>0</v>
      </c>
      <c r="R944" s="51">
        <f t="shared" si="174"/>
        <v>600.16321443409106</v>
      </c>
      <c r="S944" s="51">
        <v>2363.9299999999998</v>
      </c>
      <c r="T944" s="336">
        <v>43830</v>
      </c>
      <c r="U944" s="10"/>
      <c r="V944" s="10"/>
      <c r="W944" s="15"/>
      <c r="X944" s="15"/>
      <c r="Y944" s="15"/>
      <c r="Z944" s="15"/>
      <c r="AA944" s="15"/>
      <c r="AB944" s="15"/>
    </row>
    <row r="945" spans="1:28" s="17" customFormat="1" x14ac:dyDescent="0.25">
      <c r="A945" s="204" t="s">
        <v>1003</v>
      </c>
      <c r="B945" s="47" t="s">
        <v>1029</v>
      </c>
      <c r="C945" s="93">
        <v>1968</v>
      </c>
      <c r="D945" s="93">
        <v>2010</v>
      </c>
      <c r="E945" s="335" t="s">
        <v>272</v>
      </c>
      <c r="F945" s="93">
        <v>2</v>
      </c>
      <c r="G945" s="93">
        <v>1</v>
      </c>
      <c r="H945" s="51">
        <v>366.33</v>
      </c>
      <c r="I945" s="51">
        <v>340.73</v>
      </c>
      <c r="J945" s="51">
        <v>79.84</v>
      </c>
      <c r="K945" s="94">
        <v>19</v>
      </c>
      <c r="L945" s="51">
        <f>'Приложение 2'!C946</f>
        <v>255560</v>
      </c>
      <c r="M945" s="51">
        <v>0</v>
      </c>
      <c r="N945" s="51">
        <v>187584.38</v>
      </c>
      <c r="O945" s="51">
        <v>0</v>
      </c>
      <c r="P945" s="51">
        <v>67975.62</v>
      </c>
      <c r="Q945" s="51">
        <v>0</v>
      </c>
      <c r="R945" s="51">
        <f t="shared" si="174"/>
        <v>750.0366859390133</v>
      </c>
      <c r="S945" s="51">
        <v>5167.8099999999995</v>
      </c>
      <c r="T945" s="336">
        <v>43830</v>
      </c>
      <c r="U945" s="10"/>
      <c r="V945" s="10"/>
      <c r="W945" s="15"/>
      <c r="X945" s="15"/>
      <c r="Y945" s="15"/>
      <c r="Z945" s="15"/>
      <c r="AA945" s="15"/>
      <c r="AB945" s="15"/>
    </row>
    <row r="946" spans="1:28" s="17" customFormat="1" x14ac:dyDescent="0.25">
      <c r="A946" s="204" t="s">
        <v>1004</v>
      </c>
      <c r="B946" s="47" t="s">
        <v>1021</v>
      </c>
      <c r="C946" s="93">
        <v>1967</v>
      </c>
      <c r="D946" s="93">
        <v>2015</v>
      </c>
      <c r="E946" s="335" t="s">
        <v>272</v>
      </c>
      <c r="F946" s="93">
        <v>2</v>
      </c>
      <c r="G946" s="93">
        <v>1</v>
      </c>
      <c r="H946" s="51">
        <v>347.31</v>
      </c>
      <c r="I946" s="51" t="s">
        <v>55</v>
      </c>
      <c r="J946" s="51">
        <v>113.5</v>
      </c>
      <c r="K946" s="94">
        <v>29</v>
      </c>
      <c r="L946" s="51">
        <f>'Приложение 2'!C947</f>
        <v>107541</v>
      </c>
      <c r="M946" s="51">
        <v>0</v>
      </c>
      <c r="N946" s="51">
        <v>105237.97</v>
      </c>
      <c r="O946" s="51">
        <v>0</v>
      </c>
      <c r="P946" s="51">
        <v>2303.0300000000002</v>
      </c>
      <c r="Q946" s="51">
        <v>0</v>
      </c>
      <c r="R946" s="51">
        <f t="shared" si="174"/>
        <v>333.76059091896593</v>
      </c>
      <c r="S946" s="51">
        <v>2363.9299999999998</v>
      </c>
      <c r="T946" s="336">
        <v>43830</v>
      </c>
      <c r="U946" s="10"/>
      <c r="V946" s="10"/>
      <c r="W946" s="15"/>
      <c r="X946" s="15"/>
      <c r="Y946" s="15"/>
      <c r="Z946" s="15"/>
      <c r="AA946" s="15"/>
      <c r="AB946" s="15"/>
    </row>
    <row r="947" spans="1:28" s="15" customFormat="1" x14ac:dyDescent="0.25">
      <c r="A947" s="52" t="s">
        <v>534</v>
      </c>
      <c r="B947" s="41" t="s">
        <v>535</v>
      </c>
      <c r="C947" s="97" t="s">
        <v>268</v>
      </c>
      <c r="D947" s="97" t="s">
        <v>268</v>
      </c>
      <c r="E947" s="97" t="s">
        <v>268</v>
      </c>
      <c r="F947" s="97" t="s">
        <v>268</v>
      </c>
      <c r="G947" s="97" t="s">
        <v>268</v>
      </c>
      <c r="H947" s="43">
        <f>H948+H950+H953</f>
        <v>2300.5</v>
      </c>
      <c r="I947" s="43">
        <f t="shared" ref="I947:Q947" si="175">I948+I950+I953</f>
        <v>2025.3</v>
      </c>
      <c r="J947" s="43">
        <f t="shared" si="175"/>
        <v>1016.5</v>
      </c>
      <c r="K947" s="98">
        <f t="shared" si="175"/>
        <v>62</v>
      </c>
      <c r="L947" s="43">
        <f>L948+L950+L953</f>
        <v>6772763</v>
      </c>
      <c r="M947" s="43">
        <f t="shared" si="175"/>
        <v>0</v>
      </c>
      <c r="N947" s="43">
        <f t="shared" si="175"/>
        <v>5576962.2199999997</v>
      </c>
      <c r="O947" s="43">
        <f t="shared" si="175"/>
        <v>0</v>
      </c>
      <c r="P947" s="43">
        <f t="shared" si="175"/>
        <v>1195800.78</v>
      </c>
      <c r="Q947" s="43">
        <f t="shared" si="175"/>
        <v>0</v>
      </c>
      <c r="R947" s="43" t="s">
        <v>268</v>
      </c>
      <c r="S947" s="43" t="s">
        <v>268</v>
      </c>
      <c r="T947" s="97" t="s">
        <v>268</v>
      </c>
      <c r="U947" s="10"/>
      <c r="V947" s="10"/>
    </row>
    <row r="948" spans="1:28" s="15" customFormat="1" x14ac:dyDescent="0.25">
      <c r="A948" s="52" t="s">
        <v>538</v>
      </c>
      <c r="B948" s="41" t="s">
        <v>962</v>
      </c>
      <c r="C948" s="97" t="s">
        <v>268</v>
      </c>
      <c r="D948" s="97" t="s">
        <v>268</v>
      </c>
      <c r="E948" s="97" t="s">
        <v>268</v>
      </c>
      <c r="F948" s="97" t="s">
        <v>268</v>
      </c>
      <c r="G948" s="97" t="s">
        <v>268</v>
      </c>
      <c r="H948" s="43">
        <f t="shared" ref="H948:Q948" si="176">SUM(H949:H949)</f>
        <v>356</v>
      </c>
      <c r="I948" s="43">
        <f t="shared" si="176"/>
        <v>327.8</v>
      </c>
      <c r="J948" s="43">
        <f t="shared" si="176"/>
        <v>205.7</v>
      </c>
      <c r="K948" s="98">
        <f t="shared" si="176"/>
        <v>11</v>
      </c>
      <c r="L948" s="43">
        <f t="shared" si="176"/>
        <v>2615421</v>
      </c>
      <c r="M948" s="43">
        <f t="shared" si="176"/>
        <v>0</v>
      </c>
      <c r="N948" s="43">
        <f t="shared" si="176"/>
        <v>1778486.28</v>
      </c>
      <c r="O948" s="43">
        <f t="shared" si="176"/>
        <v>0</v>
      </c>
      <c r="P948" s="43">
        <f t="shared" si="176"/>
        <v>836934.72</v>
      </c>
      <c r="Q948" s="43">
        <f t="shared" si="176"/>
        <v>0</v>
      </c>
      <c r="R948" s="43" t="s">
        <v>268</v>
      </c>
      <c r="S948" s="43" t="s">
        <v>268</v>
      </c>
      <c r="T948" s="97" t="s">
        <v>268</v>
      </c>
      <c r="U948" s="10"/>
      <c r="V948" s="10"/>
    </row>
    <row r="949" spans="1:28" s="17" customFormat="1" x14ac:dyDescent="0.25">
      <c r="A949" s="58" t="s">
        <v>539</v>
      </c>
      <c r="B949" s="47" t="s">
        <v>978</v>
      </c>
      <c r="C949" s="93">
        <v>1968</v>
      </c>
      <c r="D949" s="93">
        <v>2009</v>
      </c>
      <c r="E949" s="335" t="s">
        <v>272</v>
      </c>
      <c r="F949" s="93">
        <v>2</v>
      </c>
      <c r="G949" s="93">
        <v>1</v>
      </c>
      <c r="H949" s="51">
        <v>356</v>
      </c>
      <c r="I949" s="51">
        <v>327.8</v>
      </c>
      <c r="J949" s="51">
        <v>205.7</v>
      </c>
      <c r="K949" s="94">
        <v>11</v>
      </c>
      <c r="L949" s="51">
        <f>'Приложение 2'!C950</f>
        <v>2615421</v>
      </c>
      <c r="M949" s="51">
        <v>0</v>
      </c>
      <c r="N949" s="51">
        <v>1778486.28</v>
      </c>
      <c r="O949" s="51">
        <v>0</v>
      </c>
      <c r="P949" s="51">
        <v>836934.72</v>
      </c>
      <c r="Q949" s="51">
        <v>0</v>
      </c>
      <c r="R949" s="51">
        <f>L949/I949</f>
        <v>7978.7095790115918</v>
      </c>
      <c r="S949" s="51">
        <f>R949</f>
        <v>7978.7095790115918</v>
      </c>
      <c r="T949" s="336">
        <v>43830</v>
      </c>
    </row>
    <row r="950" spans="1:28" s="15" customFormat="1" x14ac:dyDescent="0.25">
      <c r="A950" s="52" t="s">
        <v>998</v>
      </c>
      <c r="B950" s="41" t="s">
        <v>536</v>
      </c>
      <c r="C950" s="97" t="s">
        <v>268</v>
      </c>
      <c r="D950" s="97" t="s">
        <v>268</v>
      </c>
      <c r="E950" s="97" t="s">
        <v>268</v>
      </c>
      <c r="F950" s="97" t="s">
        <v>268</v>
      </c>
      <c r="G950" s="97" t="s">
        <v>268</v>
      </c>
      <c r="H950" s="43">
        <f>SUM(H951:H952)</f>
        <v>1123.5</v>
      </c>
      <c r="I950" s="43">
        <f t="shared" ref="I950:Q950" si="177">SUM(I951:I952)</f>
        <v>973</v>
      </c>
      <c r="J950" s="43">
        <f t="shared" si="177"/>
        <v>282.10000000000002</v>
      </c>
      <c r="K950" s="98">
        <f t="shared" si="177"/>
        <v>36</v>
      </c>
      <c r="L950" s="43">
        <f t="shared" si="177"/>
        <v>230556</v>
      </c>
      <c r="M950" s="43">
        <f t="shared" si="177"/>
        <v>0</v>
      </c>
      <c r="N950" s="43">
        <f t="shared" si="177"/>
        <v>147642.1</v>
      </c>
      <c r="O950" s="43">
        <f t="shared" si="177"/>
        <v>0</v>
      </c>
      <c r="P950" s="43">
        <f t="shared" si="177"/>
        <v>82913.899999999994</v>
      </c>
      <c r="Q950" s="43">
        <f t="shared" si="177"/>
        <v>0</v>
      </c>
      <c r="R950" s="43" t="s">
        <v>268</v>
      </c>
      <c r="S950" s="43" t="s">
        <v>268</v>
      </c>
      <c r="T950" s="97" t="s">
        <v>268</v>
      </c>
      <c r="U950" s="10"/>
      <c r="V950" s="10"/>
    </row>
    <row r="951" spans="1:28" s="15" customFormat="1" x14ac:dyDescent="0.25">
      <c r="A951" s="58" t="s">
        <v>999</v>
      </c>
      <c r="B951" s="106" t="s">
        <v>65</v>
      </c>
      <c r="C951" s="341">
        <v>1983</v>
      </c>
      <c r="D951" s="341">
        <v>1983</v>
      </c>
      <c r="E951" s="335" t="s">
        <v>272</v>
      </c>
      <c r="F951" s="341">
        <v>2</v>
      </c>
      <c r="G951" s="341">
        <v>2</v>
      </c>
      <c r="H951" s="209">
        <v>302.2</v>
      </c>
      <c r="I951" s="209">
        <v>260</v>
      </c>
      <c r="J951" s="209">
        <v>32.799999999999997</v>
      </c>
      <c r="K951" s="342">
        <v>7</v>
      </c>
      <c r="L951" s="209">
        <f>'Приложение 2'!C952</f>
        <v>155134</v>
      </c>
      <c r="M951" s="209">
        <v>0</v>
      </c>
      <c r="N951" s="209">
        <v>99343.8</v>
      </c>
      <c r="O951" s="209">
        <v>0</v>
      </c>
      <c r="P951" s="209">
        <v>55790.2</v>
      </c>
      <c r="Q951" s="209">
        <v>0</v>
      </c>
      <c r="R951" s="51">
        <f>L951/I951</f>
        <v>596.66923076923081</v>
      </c>
      <c r="S951" s="209">
        <v>1865.2200000000003</v>
      </c>
      <c r="T951" s="431">
        <v>43830</v>
      </c>
      <c r="U951" s="10"/>
      <c r="V951" s="10"/>
    </row>
    <row r="952" spans="1:28" s="15" customFormat="1" x14ac:dyDescent="0.25">
      <c r="A952" s="58" t="s">
        <v>1273</v>
      </c>
      <c r="B952" s="106" t="s">
        <v>64</v>
      </c>
      <c r="C952" s="341">
        <v>1981</v>
      </c>
      <c r="D952" s="341">
        <v>1981</v>
      </c>
      <c r="E952" s="335" t="s">
        <v>272</v>
      </c>
      <c r="F952" s="341">
        <v>2</v>
      </c>
      <c r="G952" s="341">
        <v>3</v>
      </c>
      <c r="H952" s="209">
        <v>821.3</v>
      </c>
      <c r="I952" s="209">
        <v>713</v>
      </c>
      <c r="J952" s="209">
        <v>249.3</v>
      </c>
      <c r="K952" s="342">
        <v>29</v>
      </c>
      <c r="L952" s="209">
        <f>'Приложение 2'!C953</f>
        <v>75422</v>
      </c>
      <c r="M952" s="209">
        <v>0</v>
      </c>
      <c r="N952" s="209">
        <v>48298.3</v>
      </c>
      <c r="O952" s="209">
        <v>0</v>
      </c>
      <c r="P952" s="209">
        <v>27123.7</v>
      </c>
      <c r="Q952" s="209">
        <v>0</v>
      </c>
      <c r="R952" s="51">
        <f>L952/I952</f>
        <v>105.781206171108</v>
      </c>
      <c r="S952" s="209">
        <v>1223.1300000000001</v>
      </c>
      <c r="T952" s="431">
        <v>43830</v>
      </c>
      <c r="U952" s="10"/>
      <c r="V952" s="10"/>
    </row>
    <row r="953" spans="1:28" s="15" customFormat="1" x14ac:dyDescent="0.25">
      <c r="A953" s="52" t="s">
        <v>1200</v>
      </c>
      <c r="B953" s="41" t="s">
        <v>1196</v>
      </c>
      <c r="C953" s="97" t="s">
        <v>268</v>
      </c>
      <c r="D953" s="97" t="s">
        <v>268</v>
      </c>
      <c r="E953" s="97" t="s">
        <v>268</v>
      </c>
      <c r="F953" s="97" t="s">
        <v>268</v>
      </c>
      <c r="G953" s="97" t="s">
        <v>268</v>
      </c>
      <c r="H953" s="43">
        <f>H954</f>
        <v>821</v>
      </c>
      <c r="I953" s="43">
        <f t="shared" ref="I953:Q953" si="178">I954</f>
        <v>724.5</v>
      </c>
      <c r="J953" s="43">
        <f t="shared" si="178"/>
        <v>528.70000000000005</v>
      </c>
      <c r="K953" s="98">
        <f t="shared" si="178"/>
        <v>15</v>
      </c>
      <c r="L953" s="43">
        <f t="shared" si="178"/>
        <v>3926786</v>
      </c>
      <c r="M953" s="43">
        <f t="shared" si="178"/>
        <v>0</v>
      </c>
      <c r="N953" s="43">
        <f t="shared" si="178"/>
        <v>3650833.84</v>
      </c>
      <c r="O953" s="43">
        <f t="shared" si="178"/>
        <v>0</v>
      </c>
      <c r="P953" s="43">
        <f t="shared" si="178"/>
        <v>275952.15999999997</v>
      </c>
      <c r="Q953" s="43">
        <f t="shared" si="178"/>
        <v>0</v>
      </c>
      <c r="R953" s="43" t="s">
        <v>268</v>
      </c>
      <c r="S953" s="43" t="s">
        <v>268</v>
      </c>
      <c r="T953" s="97" t="s">
        <v>268</v>
      </c>
      <c r="U953" s="10"/>
      <c r="V953" s="10"/>
    </row>
    <row r="954" spans="1:28" s="15" customFormat="1" x14ac:dyDescent="0.25">
      <c r="A954" s="58" t="s">
        <v>1201</v>
      </c>
      <c r="B954" s="47" t="s">
        <v>1199</v>
      </c>
      <c r="C954" s="93">
        <v>1986</v>
      </c>
      <c r="D954" s="93">
        <v>2013</v>
      </c>
      <c r="E954" s="335" t="s">
        <v>272</v>
      </c>
      <c r="F954" s="93">
        <v>2</v>
      </c>
      <c r="G954" s="93">
        <v>3</v>
      </c>
      <c r="H954" s="51">
        <v>821</v>
      </c>
      <c r="I954" s="51">
        <v>724.5</v>
      </c>
      <c r="J954" s="51">
        <v>528.70000000000005</v>
      </c>
      <c r="K954" s="94">
        <v>15</v>
      </c>
      <c r="L954" s="51">
        <f>'Приложение 2'!C955</f>
        <v>3926786</v>
      </c>
      <c r="M954" s="51">
        <v>0</v>
      </c>
      <c r="N954" s="51">
        <v>3650833.84</v>
      </c>
      <c r="O954" s="51">
        <v>0</v>
      </c>
      <c r="P954" s="51">
        <v>275952.15999999997</v>
      </c>
      <c r="Q954" s="51">
        <v>0</v>
      </c>
      <c r="R954" s="51">
        <f>L954/I954</f>
        <v>5419.9944789510009</v>
      </c>
      <c r="S954" s="421">
        <v>12696.26</v>
      </c>
      <c r="T954" s="336">
        <v>43830</v>
      </c>
      <c r="U954" s="10"/>
      <c r="V954" s="10"/>
    </row>
    <row r="955" spans="1:28" s="15" customFormat="1" x14ac:dyDescent="0.25">
      <c r="A955" s="52" t="s">
        <v>540</v>
      </c>
      <c r="B955" s="41" t="s">
        <v>541</v>
      </c>
      <c r="C955" s="97" t="s">
        <v>268</v>
      </c>
      <c r="D955" s="97" t="s">
        <v>268</v>
      </c>
      <c r="E955" s="97" t="s">
        <v>268</v>
      </c>
      <c r="F955" s="97" t="s">
        <v>268</v>
      </c>
      <c r="G955" s="97" t="s">
        <v>268</v>
      </c>
      <c r="H955" s="43">
        <f t="shared" ref="H955:Q955" si="179">H956+H957+H960+H961+H963</f>
        <v>8285.3399999999983</v>
      </c>
      <c r="I955" s="43">
        <f t="shared" si="179"/>
        <v>7351.74</v>
      </c>
      <c r="J955" s="43">
        <f t="shared" si="179"/>
        <v>5137.6400000000003</v>
      </c>
      <c r="K955" s="98">
        <f t="shared" si="179"/>
        <v>285</v>
      </c>
      <c r="L955" s="43">
        <f t="shared" si="179"/>
        <v>7993854.6600000001</v>
      </c>
      <c r="M955" s="43">
        <f t="shared" si="179"/>
        <v>0</v>
      </c>
      <c r="N955" s="43">
        <f t="shared" si="179"/>
        <v>5504858.8000000007</v>
      </c>
      <c r="O955" s="43">
        <f t="shared" si="179"/>
        <v>0</v>
      </c>
      <c r="P955" s="43">
        <f t="shared" si="179"/>
        <v>2488995.86</v>
      </c>
      <c r="Q955" s="43">
        <f t="shared" si="179"/>
        <v>0</v>
      </c>
      <c r="R955" s="43" t="s">
        <v>268</v>
      </c>
      <c r="S955" s="43" t="s">
        <v>268</v>
      </c>
      <c r="T955" s="97" t="s">
        <v>268</v>
      </c>
      <c r="U955" s="10"/>
      <c r="V955" s="10"/>
    </row>
    <row r="956" spans="1:28" s="15" customFormat="1" x14ac:dyDescent="0.25">
      <c r="A956" s="52" t="s">
        <v>543</v>
      </c>
      <c r="B956" s="41" t="s">
        <v>542</v>
      </c>
      <c r="C956" s="97" t="s">
        <v>268</v>
      </c>
      <c r="D956" s="97" t="s">
        <v>268</v>
      </c>
      <c r="E956" s="97" t="s">
        <v>268</v>
      </c>
      <c r="F956" s="97" t="s">
        <v>268</v>
      </c>
      <c r="G956" s="97" t="s">
        <v>268</v>
      </c>
      <c r="H956" s="43">
        <v>0</v>
      </c>
      <c r="I956" s="43">
        <v>0</v>
      </c>
      <c r="J956" s="43">
        <v>0</v>
      </c>
      <c r="K956" s="98">
        <v>0</v>
      </c>
      <c r="L956" s="43">
        <v>0</v>
      </c>
      <c r="M956" s="43">
        <v>0</v>
      </c>
      <c r="N956" s="43">
        <v>0</v>
      </c>
      <c r="O956" s="43">
        <v>0</v>
      </c>
      <c r="P956" s="43">
        <v>0</v>
      </c>
      <c r="Q956" s="43">
        <v>0</v>
      </c>
      <c r="R956" s="43" t="s">
        <v>268</v>
      </c>
      <c r="S956" s="43" t="s">
        <v>268</v>
      </c>
      <c r="T956" s="97" t="s">
        <v>268</v>
      </c>
      <c r="U956" s="10"/>
      <c r="V956" s="10"/>
    </row>
    <row r="957" spans="1:28" s="15" customFormat="1" x14ac:dyDescent="0.25">
      <c r="A957" s="52" t="s">
        <v>596</v>
      </c>
      <c r="B957" s="41" t="s">
        <v>598</v>
      </c>
      <c r="C957" s="97" t="s">
        <v>268</v>
      </c>
      <c r="D957" s="97" t="s">
        <v>268</v>
      </c>
      <c r="E957" s="97" t="s">
        <v>268</v>
      </c>
      <c r="F957" s="97" t="s">
        <v>268</v>
      </c>
      <c r="G957" s="97" t="s">
        <v>268</v>
      </c>
      <c r="H957" s="43">
        <f>H958+H959</f>
        <v>707.81</v>
      </c>
      <c r="I957" s="43">
        <f t="shared" ref="I957:O957" si="180">I958+I959</f>
        <v>654.61</v>
      </c>
      <c r="J957" s="43">
        <f t="shared" si="180"/>
        <v>323.61</v>
      </c>
      <c r="K957" s="98">
        <f t="shared" si="180"/>
        <v>37</v>
      </c>
      <c r="L957" s="43">
        <f t="shared" si="180"/>
        <v>6429931.6600000001</v>
      </c>
      <c r="M957" s="43">
        <f t="shared" si="180"/>
        <v>0</v>
      </c>
      <c r="N957" s="43">
        <f t="shared" si="180"/>
        <v>4419247.16</v>
      </c>
      <c r="O957" s="43">
        <f t="shared" si="180"/>
        <v>0</v>
      </c>
      <c r="P957" s="43">
        <f>P958+P959</f>
        <v>2010684.5</v>
      </c>
      <c r="Q957" s="43">
        <f>Q958+Q959</f>
        <v>0</v>
      </c>
      <c r="R957" s="43" t="s">
        <v>268</v>
      </c>
      <c r="S957" s="43" t="s">
        <v>268</v>
      </c>
      <c r="T957" s="97" t="s">
        <v>268</v>
      </c>
      <c r="U957" s="10"/>
      <c r="V957" s="10"/>
    </row>
    <row r="958" spans="1:28" s="17" customFormat="1" x14ac:dyDescent="0.25">
      <c r="A958" s="58" t="s">
        <v>597</v>
      </c>
      <c r="B958" s="367" t="s">
        <v>599</v>
      </c>
      <c r="C958" s="95">
        <v>1967</v>
      </c>
      <c r="D958" s="95">
        <v>1967</v>
      </c>
      <c r="E958" s="350" t="s">
        <v>272</v>
      </c>
      <c r="F958" s="93">
        <v>2</v>
      </c>
      <c r="G958" s="93">
        <v>1</v>
      </c>
      <c r="H958" s="51">
        <v>339.3</v>
      </c>
      <c r="I958" s="344">
        <v>312.5</v>
      </c>
      <c r="J958" s="344">
        <v>100.7</v>
      </c>
      <c r="K958" s="96">
        <v>15</v>
      </c>
      <c r="L958" s="51">
        <f>'Приложение 2'!C959</f>
        <v>2522550</v>
      </c>
      <c r="M958" s="51">
        <v>0</v>
      </c>
      <c r="N958" s="344">
        <v>1511865.5</v>
      </c>
      <c r="O958" s="51">
        <v>0</v>
      </c>
      <c r="P958" s="51">
        <v>1010684.5</v>
      </c>
      <c r="Q958" s="432">
        <v>0</v>
      </c>
      <c r="R958" s="51">
        <f>L958/I958</f>
        <v>8072.16</v>
      </c>
      <c r="S958" s="51">
        <v>8528.64</v>
      </c>
      <c r="T958" s="414">
        <v>43830</v>
      </c>
    </row>
    <row r="959" spans="1:28" s="17" customFormat="1" x14ac:dyDescent="0.25">
      <c r="A959" s="58" t="s">
        <v>1046</v>
      </c>
      <c r="B959" s="47" t="s">
        <v>595</v>
      </c>
      <c r="C959" s="93">
        <v>1967</v>
      </c>
      <c r="D959" s="93">
        <v>1967</v>
      </c>
      <c r="E959" s="350" t="s">
        <v>272</v>
      </c>
      <c r="F959" s="93">
        <v>2</v>
      </c>
      <c r="G959" s="93">
        <v>1</v>
      </c>
      <c r="H959" s="51">
        <v>368.51</v>
      </c>
      <c r="I959" s="51">
        <v>342.11</v>
      </c>
      <c r="J959" s="51">
        <v>222.91</v>
      </c>
      <c r="K959" s="94">
        <v>22</v>
      </c>
      <c r="L959" s="51">
        <f>'Приложение 2'!C960</f>
        <v>3907381.66</v>
      </c>
      <c r="M959" s="51">
        <v>0</v>
      </c>
      <c r="N959" s="344">
        <v>2907381.66</v>
      </c>
      <c r="O959" s="51">
        <v>0</v>
      </c>
      <c r="P959" s="51">
        <v>1000000</v>
      </c>
      <c r="Q959" s="51">
        <v>0</v>
      </c>
      <c r="R959" s="51">
        <f>L959/I959</f>
        <v>11421.419017275146</v>
      </c>
      <c r="S959" s="51">
        <v>14344.75</v>
      </c>
      <c r="T959" s="336">
        <v>43830</v>
      </c>
    </row>
    <row r="960" spans="1:28" s="15" customFormat="1" x14ac:dyDescent="0.25">
      <c r="A960" s="52" t="s">
        <v>601</v>
      </c>
      <c r="B960" s="41" t="s">
        <v>603</v>
      </c>
      <c r="C960" s="97" t="s">
        <v>268</v>
      </c>
      <c r="D960" s="97" t="s">
        <v>268</v>
      </c>
      <c r="E960" s="97" t="s">
        <v>268</v>
      </c>
      <c r="F960" s="97" t="s">
        <v>268</v>
      </c>
      <c r="G960" s="97" t="s">
        <v>268</v>
      </c>
      <c r="H960" s="43">
        <v>0</v>
      </c>
      <c r="I960" s="43">
        <v>0</v>
      </c>
      <c r="J960" s="43">
        <v>0</v>
      </c>
      <c r="K960" s="98">
        <v>0</v>
      </c>
      <c r="L960" s="43">
        <v>0</v>
      </c>
      <c r="M960" s="43">
        <v>0</v>
      </c>
      <c r="N960" s="43">
        <v>0</v>
      </c>
      <c r="O960" s="43">
        <v>0</v>
      </c>
      <c r="P960" s="43">
        <v>0</v>
      </c>
      <c r="Q960" s="43">
        <v>0</v>
      </c>
      <c r="R960" s="43" t="s">
        <v>268</v>
      </c>
      <c r="S960" s="43" t="s">
        <v>268</v>
      </c>
      <c r="T960" s="97" t="s">
        <v>268</v>
      </c>
      <c r="U960" s="10"/>
      <c r="V960" s="10"/>
    </row>
    <row r="961" spans="1:22" s="15" customFormat="1" x14ac:dyDescent="0.25">
      <c r="A961" s="52" t="s">
        <v>620</v>
      </c>
      <c r="B961" s="41" t="s">
        <v>619</v>
      </c>
      <c r="C961" s="97" t="s">
        <v>268</v>
      </c>
      <c r="D961" s="97" t="s">
        <v>268</v>
      </c>
      <c r="E961" s="97" t="s">
        <v>268</v>
      </c>
      <c r="F961" s="97" t="s">
        <v>268</v>
      </c>
      <c r="G961" s="97" t="s">
        <v>268</v>
      </c>
      <c r="H961" s="43">
        <f t="shared" ref="H961:Q961" si="181">SUM(H962:H962)</f>
        <v>835</v>
      </c>
      <c r="I961" s="43">
        <f t="shared" si="181"/>
        <v>745.6</v>
      </c>
      <c r="J961" s="43">
        <f t="shared" si="181"/>
        <v>142.19999999999999</v>
      </c>
      <c r="K961" s="98">
        <f t="shared" si="181"/>
        <v>34</v>
      </c>
      <c r="L961" s="43">
        <f t="shared" si="181"/>
        <v>839180</v>
      </c>
      <c r="M961" s="43">
        <f t="shared" si="181"/>
        <v>0</v>
      </c>
      <c r="N961" s="43">
        <f t="shared" si="181"/>
        <v>532607.73</v>
      </c>
      <c r="O961" s="43">
        <f t="shared" si="181"/>
        <v>0</v>
      </c>
      <c r="P961" s="43">
        <f t="shared" si="181"/>
        <v>306572.27</v>
      </c>
      <c r="Q961" s="43">
        <f t="shared" si="181"/>
        <v>0</v>
      </c>
      <c r="R961" s="43" t="s">
        <v>268</v>
      </c>
      <c r="S961" s="43" t="s">
        <v>268</v>
      </c>
      <c r="T961" s="97" t="s">
        <v>268</v>
      </c>
      <c r="U961" s="10"/>
      <c r="V961" s="10"/>
    </row>
    <row r="962" spans="1:22" s="17" customFormat="1" x14ac:dyDescent="0.25">
      <c r="A962" s="58" t="s">
        <v>621</v>
      </c>
      <c r="B962" s="47" t="s">
        <v>1105</v>
      </c>
      <c r="C962" s="93">
        <v>1992</v>
      </c>
      <c r="D962" s="93">
        <v>1992</v>
      </c>
      <c r="E962" s="335" t="s">
        <v>272</v>
      </c>
      <c r="F962" s="93">
        <v>2</v>
      </c>
      <c r="G962" s="93">
        <v>3</v>
      </c>
      <c r="H962" s="51">
        <v>835</v>
      </c>
      <c r="I962" s="51">
        <v>745.6</v>
      </c>
      <c r="J962" s="51">
        <v>142.19999999999999</v>
      </c>
      <c r="K962" s="94">
        <v>34</v>
      </c>
      <c r="L962" s="51">
        <f>'Приложение 2'!C963</f>
        <v>839180</v>
      </c>
      <c r="M962" s="51">
        <v>0</v>
      </c>
      <c r="N962" s="51">
        <v>532607.73</v>
      </c>
      <c r="O962" s="51">
        <v>0</v>
      </c>
      <c r="P962" s="51">
        <v>306572.27</v>
      </c>
      <c r="Q962" s="51">
        <v>0</v>
      </c>
      <c r="R962" s="51">
        <f>L962/I962</f>
        <v>1125.5096566523605</v>
      </c>
      <c r="S962" s="51">
        <v>1097.8900000000001</v>
      </c>
      <c r="T962" s="336">
        <v>43830</v>
      </c>
    </row>
    <row r="963" spans="1:22" s="15" customFormat="1" x14ac:dyDescent="0.25">
      <c r="A963" s="52" t="s">
        <v>1036</v>
      </c>
      <c r="B963" s="41" t="s">
        <v>1031</v>
      </c>
      <c r="C963" s="97" t="s">
        <v>268</v>
      </c>
      <c r="D963" s="97" t="s">
        <v>268</v>
      </c>
      <c r="E963" s="97" t="s">
        <v>268</v>
      </c>
      <c r="F963" s="97" t="s">
        <v>268</v>
      </c>
      <c r="G963" s="97" t="s">
        <v>268</v>
      </c>
      <c r="H963" s="43">
        <f>SUM(H964:H970)</f>
        <v>6742.5299999999988</v>
      </c>
      <c r="I963" s="43">
        <f t="shared" ref="I963:Q963" si="182">SUM(I964:I970)</f>
        <v>5951.53</v>
      </c>
      <c r="J963" s="43">
        <f t="shared" si="182"/>
        <v>4671.83</v>
      </c>
      <c r="K963" s="98">
        <f t="shared" si="182"/>
        <v>214</v>
      </c>
      <c r="L963" s="43">
        <f t="shared" si="182"/>
        <v>724743</v>
      </c>
      <c r="M963" s="43">
        <f t="shared" si="182"/>
        <v>0</v>
      </c>
      <c r="N963" s="43">
        <f t="shared" si="182"/>
        <v>553003.90999999992</v>
      </c>
      <c r="O963" s="43">
        <f t="shared" si="182"/>
        <v>0</v>
      </c>
      <c r="P963" s="43">
        <f t="shared" si="182"/>
        <v>171739.09</v>
      </c>
      <c r="Q963" s="43">
        <f t="shared" si="182"/>
        <v>0</v>
      </c>
      <c r="R963" s="43" t="s">
        <v>268</v>
      </c>
      <c r="S963" s="43" t="s">
        <v>268</v>
      </c>
      <c r="T963" s="97" t="s">
        <v>268</v>
      </c>
      <c r="U963" s="149"/>
      <c r="V963" s="10"/>
    </row>
    <row r="964" spans="1:22" x14ac:dyDescent="0.25">
      <c r="A964" s="58" t="s">
        <v>1037</v>
      </c>
      <c r="B964" s="106" t="s">
        <v>14</v>
      </c>
      <c r="C964" s="95">
        <v>1986</v>
      </c>
      <c r="D964" s="95">
        <v>1986</v>
      </c>
      <c r="E964" s="95" t="s">
        <v>324</v>
      </c>
      <c r="F964" s="95">
        <v>4</v>
      </c>
      <c r="G964" s="96">
        <v>2</v>
      </c>
      <c r="H964" s="344">
        <v>1806.7</v>
      </c>
      <c r="I964" s="344">
        <v>1647.8</v>
      </c>
      <c r="J964" s="344">
        <v>1482.1</v>
      </c>
      <c r="K964" s="96">
        <v>54</v>
      </c>
      <c r="L964" s="51">
        <f>'Приложение 2'!C965</f>
        <v>84942</v>
      </c>
      <c r="M964" s="344">
        <v>0</v>
      </c>
      <c r="N964" s="344">
        <v>62379</v>
      </c>
      <c r="O964" s="24">
        <v>0</v>
      </c>
      <c r="P964" s="344">
        <v>22563</v>
      </c>
      <c r="Q964" s="344">
        <v>0</v>
      </c>
      <c r="R964" s="51">
        <f t="shared" ref="R964:R970" si="183">L964/I964</f>
        <v>51.548731642189587</v>
      </c>
      <c r="S964" s="344">
        <v>118.1</v>
      </c>
      <c r="T964" s="414">
        <v>43830</v>
      </c>
    </row>
    <row r="965" spans="1:22" x14ac:dyDescent="0.25">
      <c r="A965" s="58" t="s">
        <v>1038</v>
      </c>
      <c r="B965" s="25" t="s">
        <v>15</v>
      </c>
      <c r="C965" s="354">
        <v>1988</v>
      </c>
      <c r="D965" s="354">
        <v>1988</v>
      </c>
      <c r="E965" s="355" t="s">
        <v>324</v>
      </c>
      <c r="F965" s="354">
        <v>4</v>
      </c>
      <c r="G965" s="354">
        <v>2</v>
      </c>
      <c r="H965" s="24">
        <v>1257.5</v>
      </c>
      <c r="I965" s="24">
        <v>1124.7</v>
      </c>
      <c r="J965" s="24">
        <f>I965-282.4</f>
        <v>842.30000000000007</v>
      </c>
      <c r="K965" s="357">
        <v>40</v>
      </c>
      <c r="L965" s="51">
        <f>'Приложение 2'!C966</f>
        <v>152498</v>
      </c>
      <c r="M965" s="24">
        <v>0</v>
      </c>
      <c r="N965" s="344">
        <v>111990.21</v>
      </c>
      <c r="O965" s="24">
        <v>0</v>
      </c>
      <c r="P965" s="51">
        <v>40507.79</v>
      </c>
      <c r="Q965" s="51">
        <v>0</v>
      </c>
      <c r="R965" s="51">
        <f t="shared" si="183"/>
        <v>135.58993509380278</v>
      </c>
      <c r="S965" s="51">
        <v>219.9</v>
      </c>
      <c r="T965" s="377">
        <v>43830</v>
      </c>
    </row>
    <row r="966" spans="1:22" x14ac:dyDescent="0.25">
      <c r="A966" s="58" t="s">
        <v>1039</v>
      </c>
      <c r="B966" s="25" t="s">
        <v>16</v>
      </c>
      <c r="C966" s="354">
        <v>1988</v>
      </c>
      <c r="D966" s="354">
        <v>1989</v>
      </c>
      <c r="E966" s="355" t="s">
        <v>324</v>
      </c>
      <c r="F966" s="354">
        <v>5</v>
      </c>
      <c r="G966" s="354">
        <v>2</v>
      </c>
      <c r="H966" s="24">
        <v>1571.2</v>
      </c>
      <c r="I966" s="24">
        <v>1414.7</v>
      </c>
      <c r="J966" s="24">
        <v>1178.3</v>
      </c>
      <c r="K966" s="357">
        <v>64</v>
      </c>
      <c r="L966" s="51">
        <f>'Приложение 2'!C967</f>
        <v>206611</v>
      </c>
      <c r="M966" s="24">
        <v>0</v>
      </c>
      <c r="N966" s="344">
        <v>151729.26</v>
      </c>
      <c r="O966" s="24">
        <v>0</v>
      </c>
      <c r="P966" s="51">
        <v>54881.74</v>
      </c>
      <c r="Q966" s="51">
        <v>0</v>
      </c>
      <c r="R966" s="51">
        <f t="shared" si="183"/>
        <v>146.04580476426096</v>
      </c>
      <c r="S966" s="51">
        <v>219.9</v>
      </c>
      <c r="T966" s="377">
        <v>43830</v>
      </c>
    </row>
    <row r="967" spans="1:22" x14ac:dyDescent="0.25">
      <c r="A967" s="58" t="s">
        <v>1040</v>
      </c>
      <c r="B967" s="25" t="s">
        <v>17</v>
      </c>
      <c r="C967" s="354">
        <v>1968</v>
      </c>
      <c r="D967" s="354">
        <v>1992</v>
      </c>
      <c r="E967" s="335" t="s">
        <v>272</v>
      </c>
      <c r="F967" s="354">
        <v>2</v>
      </c>
      <c r="G967" s="354">
        <v>1</v>
      </c>
      <c r="H967" s="24">
        <v>365.4</v>
      </c>
      <c r="I967" s="24">
        <v>339.53</v>
      </c>
      <c r="J967" s="24">
        <v>260.93</v>
      </c>
      <c r="K967" s="357">
        <v>11</v>
      </c>
      <c r="L967" s="51">
        <f>'Приложение 2'!C968</f>
        <v>67543</v>
      </c>
      <c r="M967" s="24">
        <v>0</v>
      </c>
      <c r="N967" s="344">
        <v>49601.66</v>
      </c>
      <c r="O967" s="24">
        <v>0</v>
      </c>
      <c r="P967" s="51">
        <v>17941.34</v>
      </c>
      <c r="Q967" s="51">
        <v>0</v>
      </c>
      <c r="R967" s="51">
        <f t="shared" si="183"/>
        <v>198.93087503313404</v>
      </c>
      <c r="S967" s="51">
        <v>1195.5</v>
      </c>
      <c r="T967" s="377">
        <v>43830</v>
      </c>
    </row>
    <row r="968" spans="1:22" x14ac:dyDescent="0.25">
      <c r="A968" s="58" t="s">
        <v>1041</v>
      </c>
      <c r="B968" s="25" t="s">
        <v>18</v>
      </c>
      <c r="C968" s="354">
        <v>1966</v>
      </c>
      <c r="D968" s="354">
        <v>1966</v>
      </c>
      <c r="E968" s="335" t="s">
        <v>272</v>
      </c>
      <c r="F968" s="354">
        <v>2</v>
      </c>
      <c r="G968" s="354">
        <v>1</v>
      </c>
      <c r="H968" s="24">
        <v>370.4</v>
      </c>
      <c r="I968" s="24">
        <v>344.1</v>
      </c>
      <c r="J968" s="24">
        <v>39</v>
      </c>
      <c r="K968" s="357">
        <v>14</v>
      </c>
      <c r="L968" s="51">
        <f>'Приложение 2'!C969</f>
        <v>67618</v>
      </c>
      <c r="M968" s="24">
        <v>0</v>
      </c>
      <c r="N968" s="344">
        <v>49656.74</v>
      </c>
      <c r="O968" s="24">
        <v>0</v>
      </c>
      <c r="P968" s="51">
        <v>17961.259999999998</v>
      </c>
      <c r="Q968" s="51">
        <v>0</v>
      </c>
      <c r="R968" s="51">
        <f t="shared" si="183"/>
        <v>196.50682941005519</v>
      </c>
      <c r="S968" s="51">
        <v>1195.5</v>
      </c>
      <c r="T968" s="377">
        <v>43830</v>
      </c>
    </row>
    <row r="969" spans="1:22" x14ac:dyDescent="0.25">
      <c r="A969" s="58" t="s">
        <v>1042</v>
      </c>
      <c r="B969" s="106" t="s">
        <v>19</v>
      </c>
      <c r="C969" s="341">
        <v>1967</v>
      </c>
      <c r="D969" s="341">
        <v>1967</v>
      </c>
      <c r="E969" s="341" t="s">
        <v>272</v>
      </c>
      <c r="F969" s="341">
        <v>2</v>
      </c>
      <c r="G969" s="341">
        <v>1</v>
      </c>
      <c r="H969" s="209">
        <v>349.5</v>
      </c>
      <c r="I969" s="209">
        <v>334.2</v>
      </c>
      <c r="J969" s="209">
        <v>122.7</v>
      </c>
      <c r="K969" s="433">
        <v>11</v>
      </c>
      <c r="L969" s="51">
        <f>'Приложение 2'!C970</f>
        <v>67327</v>
      </c>
      <c r="M969" s="209">
        <v>0</v>
      </c>
      <c r="N969" s="344">
        <v>49443.040000000001</v>
      </c>
      <c r="O969" s="24">
        <v>0</v>
      </c>
      <c r="P969" s="209">
        <v>17883.96</v>
      </c>
      <c r="Q969" s="209">
        <v>0</v>
      </c>
      <c r="R969" s="51">
        <f t="shared" si="183"/>
        <v>201.45721125074806</v>
      </c>
      <c r="S969" s="209">
        <v>1195.5</v>
      </c>
      <c r="T969" s="431">
        <v>43830</v>
      </c>
    </row>
    <row r="970" spans="1:22" x14ac:dyDescent="0.25">
      <c r="A970" s="58" t="s">
        <v>113</v>
      </c>
      <c r="B970" s="106" t="s">
        <v>114</v>
      </c>
      <c r="C970" s="341">
        <v>1979</v>
      </c>
      <c r="D970" s="341">
        <v>2013</v>
      </c>
      <c r="E970" s="341" t="s">
        <v>272</v>
      </c>
      <c r="F970" s="341">
        <v>2</v>
      </c>
      <c r="G970" s="342">
        <v>3</v>
      </c>
      <c r="H970" s="209">
        <v>1021.83</v>
      </c>
      <c r="I970" s="209">
        <v>746.5</v>
      </c>
      <c r="J970" s="209">
        <v>746.5</v>
      </c>
      <c r="K970" s="342">
        <v>20</v>
      </c>
      <c r="L970" s="51">
        <f>'Приложение 2'!C971</f>
        <v>78204</v>
      </c>
      <c r="M970" s="209">
        <v>0</v>
      </c>
      <c r="N970" s="344">
        <v>78204</v>
      </c>
      <c r="O970" s="209">
        <v>0</v>
      </c>
      <c r="P970" s="209">
        <v>0</v>
      </c>
      <c r="Q970" s="209">
        <v>0</v>
      </c>
      <c r="R970" s="51">
        <f t="shared" si="183"/>
        <v>104.76088412592097</v>
      </c>
      <c r="S970" s="341">
        <v>15567.880000000001</v>
      </c>
      <c r="T970" s="431">
        <v>43830</v>
      </c>
    </row>
    <row r="971" spans="1:22" s="15" customFormat="1" x14ac:dyDescent="0.25">
      <c r="A971" s="52" t="s">
        <v>546</v>
      </c>
      <c r="B971" s="41" t="s">
        <v>549</v>
      </c>
      <c r="C971" s="97" t="s">
        <v>268</v>
      </c>
      <c r="D971" s="97" t="s">
        <v>268</v>
      </c>
      <c r="E971" s="97" t="s">
        <v>268</v>
      </c>
      <c r="F971" s="97" t="s">
        <v>268</v>
      </c>
      <c r="G971" s="97" t="s">
        <v>268</v>
      </c>
      <c r="H971" s="43">
        <f t="shared" ref="H971:Q971" si="184">H972+H978+H980+H982+H985+H996</f>
        <v>39388.51</v>
      </c>
      <c r="I971" s="43">
        <f t="shared" si="184"/>
        <v>34384.9</v>
      </c>
      <c r="J971" s="43">
        <f t="shared" si="184"/>
        <v>32018.300000000003</v>
      </c>
      <c r="K971" s="98">
        <f t="shared" si="184"/>
        <v>1196</v>
      </c>
      <c r="L971" s="43">
        <f t="shared" si="184"/>
        <v>24841001.199999999</v>
      </c>
      <c r="M971" s="43">
        <f t="shared" si="184"/>
        <v>0</v>
      </c>
      <c r="N971" s="43">
        <f t="shared" si="184"/>
        <v>13287813.42</v>
      </c>
      <c r="O971" s="43">
        <f t="shared" si="184"/>
        <v>0</v>
      </c>
      <c r="P971" s="43">
        <f t="shared" si="184"/>
        <v>11553187.779999999</v>
      </c>
      <c r="Q971" s="43">
        <f t="shared" si="184"/>
        <v>0</v>
      </c>
      <c r="R971" s="43" t="s">
        <v>268</v>
      </c>
      <c r="S971" s="43" t="s">
        <v>268</v>
      </c>
      <c r="T971" s="97" t="s">
        <v>268</v>
      </c>
      <c r="U971" s="10"/>
      <c r="V971" s="10"/>
    </row>
    <row r="972" spans="1:22" s="23" customFormat="1" x14ac:dyDescent="0.25">
      <c r="A972" s="99" t="s">
        <v>547</v>
      </c>
      <c r="B972" s="101" t="s">
        <v>548</v>
      </c>
      <c r="C972" s="97" t="s">
        <v>268</v>
      </c>
      <c r="D972" s="97" t="s">
        <v>268</v>
      </c>
      <c r="E972" s="97" t="s">
        <v>268</v>
      </c>
      <c r="F972" s="97" t="s">
        <v>268</v>
      </c>
      <c r="G972" s="97" t="s">
        <v>268</v>
      </c>
      <c r="H972" s="102">
        <f>H973+H974+H975+H976+H977</f>
        <v>13225.6</v>
      </c>
      <c r="I972" s="102">
        <f t="shared" ref="I972:N972" si="185">I973+I974+I975+I976+I977</f>
        <v>11969.4</v>
      </c>
      <c r="J972" s="102">
        <f t="shared" si="185"/>
        <v>11958.7</v>
      </c>
      <c r="K972" s="103">
        <f t="shared" si="185"/>
        <v>367</v>
      </c>
      <c r="L972" s="102">
        <f t="shared" si="185"/>
        <v>3788369</v>
      </c>
      <c r="M972" s="102">
        <f t="shared" si="185"/>
        <v>0</v>
      </c>
      <c r="N972" s="102">
        <f t="shared" si="185"/>
        <v>3671135.51</v>
      </c>
      <c r="O972" s="102">
        <f>O973+O974+O975+O976+O977</f>
        <v>0</v>
      </c>
      <c r="P972" s="102">
        <f>P973+P974+P975+P976+P977</f>
        <v>117233.48999999999</v>
      </c>
      <c r="Q972" s="102">
        <f>Q973+Q974+Q975+Q976+Q977</f>
        <v>0</v>
      </c>
      <c r="R972" s="102" t="s">
        <v>268</v>
      </c>
      <c r="S972" s="102" t="s">
        <v>268</v>
      </c>
      <c r="T972" s="97" t="s">
        <v>268</v>
      </c>
      <c r="U972" s="16"/>
      <c r="V972" s="16"/>
    </row>
    <row r="973" spans="1:22" s="16" customFormat="1" x14ac:dyDescent="0.25">
      <c r="A973" s="206" t="s">
        <v>552</v>
      </c>
      <c r="B973" s="47" t="s">
        <v>117</v>
      </c>
      <c r="C973" s="93">
        <v>1973</v>
      </c>
      <c r="D973" s="93">
        <v>2017</v>
      </c>
      <c r="E973" s="335" t="s">
        <v>314</v>
      </c>
      <c r="F973" s="93">
        <v>2</v>
      </c>
      <c r="G973" s="93">
        <v>2</v>
      </c>
      <c r="H973" s="93">
        <v>610.4</v>
      </c>
      <c r="I973" s="93">
        <v>552.29999999999995</v>
      </c>
      <c r="J973" s="93">
        <v>552.29999999999995</v>
      </c>
      <c r="K973" s="93">
        <v>10</v>
      </c>
      <c r="L973" s="51">
        <f>'Приложение 2'!C974</f>
        <v>72496</v>
      </c>
      <c r="M973" s="51">
        <v>0</v>
      </c>
      <c r="N973" s="56">
        <v>54194.46</v>
      </c>
      <c r="O973" s="51">
        <v>0</v>
      </c>
      <c r="P973" s="51">
        <v>18301.54</v>
      </c>
      <c r="Q973" s="56">
        <v>0</v>
      </c>
      <c r="R973" s="51">
        <f>L973/I973</f>
        <v>131.26199529241356</v>
      </c>
      <c r="S973" s="56">
        <v>181.8</v>
      </c>
      <c r="T973" s="340">
        <v>43830</v>
      </c>
    </row>
    <row r="974" spans="1:22" s="16" customFormat="1" x14ac:dyDescent="0.25">
      <c r="A974" s="206" t="s">
        <v>553</v>
      </c>
      <c r="B974" s="229" t="s">
        <v>10</v>
      </c>
      <c r="C974" s="341">
        <v>1984</v>
      </c>
      <c r="D974" s="341">
        <v>1984</v>
      </c>
      <c r="E974" s="341" t="s">
        <v>314</v>
      </c>
      <c r="F974" s="341">
        <v>4</v>
      </c>
      <c r="G974" s="341">
        <v>2</v>
      </c>
      <c r="H974" s="341">
        <v>1588.6</v>
      </c>
      <c r="I974" s="341">
        <v>1461.7</v>
      </c>
      <c r="J974" s="341">
        <v>1461.7</v>
      </c>
      <c r="K974" s="433">
        <v>66</v>
      </c>
      <c r="L974" s="51">
        <f>'Приложение 2'!C975</f>
        <v>117258</v>
      </c>
      <c r="M974" s="209">
        <v>0</v>
      </c>
      <c r="N974" s="56">
        <v>82432.66</v>
      </c>
      <c r="O974" s="209">
        <v>0</v>
      </c>
      <c r="P974" s="209">
        <v>34825.339999999997</v>
      </c>
      <c r="Q974" s="209">
        <v>0</v>
      </c>
      <c r="R974" s="51">
        <f>L974/I974</f>
        <v>80.220291441472256</v>
      </c>
      <c r="S974" s="209">
        <v>219.9</v>
      </c>
      <c r="T974" s="340">
        <v>43830</v>
      </c>
    </row>
    <row r="975" spans="1:22" s="16" customFormat="1" x14ac:dyDescent="0.25">
      <c r="A975" s="206" t="s">
        <v>12</v>
      </c>
      <c r="B975" s="229" t="s">
        <v>11</v>
      </c>
      <c r="C975" s="341">
        <v>1983</v>
      </c>
      <c r="D975" s="341">
        <v>1983</v>
      </c>
      <c r="E975" s="341" t="s">
        <v>314</v>
      </c>
      <c r="F975" s="341">
        <v>4</v>
      </c>
      <c r="G975" s="341">
        <v>2</v>
      </c>
      <c r="H975" s="341">
        <v>1603.4</v>
      </c>
      <c r="I975" s="341">
        <v>1471.7</v>
      </c>
      <c r="J975" s="341">
        <v>1461</v>
      </c>
      <c r="K975" s="433">
        <v>50</v>
      </c>
      <c r="L975" s="51">
        <f>'Приложение 2'!C976</f>
        <v>117351</v>
      </c>
      <c r="M975" s="209">
        <v>0</v>
      </c>
      <c r="N975" s="56">
        <v>82497.89</v>
      </c>
      <c r="O975" s="209">
        <v>0</v>
      </c>
      <c r="P975" s="209">
        <v>34853.11</v>
      </c>
      <c r="Q975" s="209">
        <v>0</v>
      </c>
      <c r="R975" s="51">
        <f>L975/I975</f>
        <v>79.738397771284909</v>
      </c>
      <c r="S975" s="209">
        <v>219.9</v>
      </c>
      <c r="T975" s="340">
        <v>43830</v>
      </c>
    </row>
    <row r="976" spans="1:22" s="16" customFormat="1" x14ac:dyDescent="0.25">
      <c r="A976" s="206" t="s">
        <v>115</v>
      </c>
      <c r="B976" s="229" t="s">
        <v>551</v>
      </c>
      <c r="C976" s="341">
        <v>1986</v>
      </c>
      <c r="D976" s="341">
        <v>2018</v>
      </c>
      <c r="E976" s="341" t="s">
        <v>314</v>
      </c>
      <c r="F976" s="341">
        <v>5</v>
      </c>
      <c r="G976" s="341">
        <v>6</v>
      </c>
      <c r="H976" s="341">
        <v>4711.7</v>
      </c>
      <c r="I976" s="341">
        <v>4232.3999999999996</v>
      </c>
      <c r="J976" s="341">
        <v>4232.3999999999996</v>
      </c>
      <c r="K976" s="433">
        <v>171</v>
      </c>
      <c r="L976" s="51">
        <f>'Приложение 2'!C977</f>
        <v>2899398</v>
      </c>
      <c r="M976" s="209">
        <v>0</v>
      </c>
      <c r="N976" s="56">
        <v>2899398</v>
      </c>
      <c r="O976" s="209">
        <v>0</v>
      </c>
      <c r="P976" s="209">
        <v>0</v>
      </c>
      <c r="Q976" s="209">
        <v>0</v>
      </c>
      <c r="R976" s="51">
        <f>L976/I976</f>
        <v>685.04819960306213</v>
      </c>
      <c r="S976" s="209">
        <v>1468.7898119270392</v>
      </c>
      <c r="T976" s="340">
        <v>43830</v>
      </c>
    </row>
    <row r="977" spans="1:31" s="16" customFormat="1" x14ac:dyDescent="0.25">
      <c r="A977" s="206" t="s">
        <v>116</v>
      </c>
      <c r="B977" s="229" t="s">
        <v>118</v>
      </c>
      <c r="C977" s="341">
        <v>1987</v>
      </c>
      <c r="D977" s="341">
        <v>2016</v>
      </c>
      <c r="E977" s="341" t="s">
        <v>323</v>
      </c>
      <c r="F977" s="341">
        <v>5</v>
      </c>
      <c r="G977" s="341">
        <v>6</v>
      </c>
      <c r="H977" s="341">
        <v>4711.5</v>
      </c>
      <c r="I977" s="341">
        <v>4251.3</v>
      </c>
      <c r="J977" s="341">
        <v>4251.3</v>
      </c>
      <c r="K977" s="433">
        <v>70</v>
      </c>
      <c r="L977" s="51">
        <f>'Приложение 2'!C978</f>
        <v>581866</v>
      </c>
      <c r="M977" s="209">
        <v>0</v>
      </c>
      <c r="N977" s="56">
        <v>552612.5</v>
      </c>
      <c r="O977" s="209">
        <v>0</v>
      </c>
      <c r="P977" s="209">
        <v>29253.5</v>
      </c>
      <c r="Q977" s="209">
        <v>0</v>
      </c>
      <c r="R977" s="51">
        <f>L977/I977</f>
        <v>136.86778161973984</v>
      </c>
      <c r="S977" s="209">
        <v>139.59</v>
      </c>
      <c r="T977" s="340">
        <v>43830</v>
      </c>
    </row>
    <row r="978" spans="1:31" s="15" customFormat="1" ht="14.25" customHeight="1" x14ac:dyDescent="0.25">
      <c r="A978" s="52" t="s">
        <v>555</v>
      </c>
      <c r="B978" s="41" t="s">
        <v>554</v>
      </c>
      <c r="C978" s="97" t="s">
        <v>268</v>
      </c>
      <c r="D978" s="97" t="s">
        <v>268</v>
      </c>
      <c r="E978" s="97" t="s">
        <v>268</v>
      </c>
      <c r="F978" s="97" t="s">
        <v>268</v>
      </c>
      <c r="G978" s="97" t="s">
        <v>268</v>
      </c>
      <c r="H978" s="43">
        <f>H979</f>
        <v>1837.41</v>
      </c>
      <c r="I978" s="43">
        <f t="shared" ref="I978:Q978" si="186">I979</f>
        <v>1670.4</v>
      </c>
      <c r="J978" s="43">
        <f t="shared" si="186"/>
        <v>1670.4</v>
      </c>
      <c r="K978" s="98">
        <f t="shared" si="186"/>
        <v>56</v>
      </c>
      <c r="L978" s="43">
        <f t="shared" si="186"/>
        <v>102774</v>
      </c>
      <c r="M978" s="43">
        <f t="shared" si="186"/>
        <v>0</v>
      </c>
      <c r="N978" s="43">
        <f t="shared" si="186"/>
        <v>0</v>
      </c>
      <c r="O978" s="43">
        <f t="shared" si="186"/>
        <v>0</v>
      </c>
      <c r="P978" s="43">
        <f t="shared" si="186"/>
        <v>102774</v>
      </c>
      <c r="Q978" s="43">
        <f t="shared" si="186"/>
        <v>0</v>
      </c>
      <c r="R978" s="43" t="s">
        <v>268</v>
      </c>
      <c r="S978" s="43" t="s">
        <v>268</v>
      </c>
      <c r="T978" s="97" t="s">
        <v>268</v>
      </c>
      <c r="U978" s="10"/>
      <c r="V978" s="10"/>
    </row>
    <row r="979" spans="1:31" s="17" customFormat="1" x14ac:dyDescent="0.25">
      <c r="A979" s="58" t="s">
        <v>558</v>
      </c>
      <c r="B979" s="47" t="s">
        <v>556</v>
      </c>
      <c r="C979" s="93">
        <v>1979</v>
      </c>
      <c r="D979" s="93">
        <v>1979</v>
      </c>
      <c r="E979" s="335" t="s">
        <v>557</v>
      </c>
      <c r="F979" s="93">
        <v>3</v>
      </c>
      <c r="G979" s="93">
        <v>3</v>
      </c>
      <c r="H979" s="51">
        <v>1837.41</v>
      </c>
      <c r="I979" s="51">
        <v>1670.4</v>
      </c>
      <c r="J979" s="51">
        <v>1670.4</v>
      </c>
      <c r="K979" s="94">
        <v>56</v>
      </c>
      <c r="L979" s="51">
        <f>'Приложение 2'!C980</f>
        <v>102774</v>
      </c>
      <c r="M979" s="51">
        <v>0</v>
      </c>
      <c r="N979" s="51">
        <v>0</v>
      </c>
      <c r="O979" s="51">
        <v>0</v>
      </c>
      <c r="P979" s="51">
        <v>102774</v>
      </c>
      <c r="Q979" s="51">
        <v>0</v>
      </c>
      <c r="R979" s="51">
        <f>L979/I979</f>
        <v>61.526580459770109</v>
      </c>
      <c r="S979" s="51">
        <v>98.29</v>
      </c>
      <c r="T979" s="336">
        <v>43830</v>
      </c>
    </row>
    <row r="980" spans="1:31" s="23" customFormat="1" x14ac:dyDescent="0.25">
      <c r="A980" s="52" t="s">
        <v>563</v>
      </c>
      <c r="B980" s="101" t="s">
        <v>560</v>
      </c>
      <c r="C980" s="205" t="s">
        <v>268</v>
      </c>
      <c r="D980" s="205" t="s">
        <v>268</v>
      </c>
      <c r="E980" s="205" t="s">
        <v>268</v>
      </c>
      <c r="F980" s="205" t="s">
        <v>268</v>
      </c>
      <c r="G980" s="205" t="s">
        <v>268</v>
      </c>
      <c r="H980" s="102">
        <f t="shared" ref="H980:Q980" si="187">SUM(H981:H981)</f>
        <v>933.8</v>
      </c>
      <c r="I980" s="102">
        <f t="shared" si="187"/>
        <v>839.5</v>
      </c>
      <c r="J980" s="102">
        <f t="shared" si="187"/>
        <v>839.5</v>
      </c>
      <c r="K980" s="103">
        <f t="shared" si="187"/>
        <v>29</v>
      </c>
      <c r="L980" s="102">
        <f t="shared" si="187"/>
        <v>3276487.1999999993</v>
      </c>
      <c r="M980" s="102">
        <f t="shared" si="187"/>
        <v>0</v>
      </c>
      <c r="N980" s="102">
        <f t="shared" si="187"/>
        <v>2059466.21</v>
      </c>
      <c r="O980" s="102">
        <f t="shared" si="187"/>
        <v>0</v>
      </c>
      <c r="P980" s="102">
        <f t="shared" si="187"/>
        <v>1217020.99</v>
      </c>
      <c r="Q980" s="102">
        <f t="shared" si="187"/>
        <v>0</v>
      </c>
      <c r="R980" s="102" t="s">
        <v>268</v>
      </c>
      <c r="S980" s="102" t="s">
        <v>268</v>
      </c>
      <c r="T980" s="97" t="s">
        <v>268</v>
      </c>
      <c r="U980" s="16"/>
      <c r="V980" s="16"/>
    </row>
    <row r="981" spans="1:31" s="16" customFormat="1" x14ac:dyDescent="0.25">
      <c r="A981" s="58" t="s">
        <v>564</v>
      </c>
      <c r="B981" s="207" t="s">
        <v>1049</v>
      </c>
      <c r="C981" s="337">
        <v>1974</v>
      </c>
      <c r="D981" s="337">
        <v>1974</v>
      </c>
      <c r="E981" s="338" t="s">
        <v>272</v>
      </c>
      <c r="F981" s="337">
        <v>2</v>
      </c>
      <c r="G981" s="337">
        <v>2</v>
      </c>
      <c r="H981" s="56">
        <v>933.8</v>
      </c>
      <c r="I981" s="56">
        <v>839.5</v>
      </c>
      <c r="J981" s="56">
        <v>839.5</v>
      </c>
      <c r="K981" s="337">
        <v>29</v>
      </c>
      <c r="L981" s="56">
        <f>'Приложение 2'!C982</f>
        <v>3276487.1999999993</v>
      </c>
      <c r="M981" s="56">
        <v>0</v>
      </c>
      <c r="N981" s="56">
        <v>2059466.21</v>
      </c>
      <c r="O981" s="56">
        <v>0</v>
      </c>
      <c r="P981" s="56">
        <v>1217020.99</v>
      </c>
      <c r="Q981" s="56">
        <v>0</v>
      </c>
      <c r="R981" s="51">
        <f>L981/I981</f>
        <v>3902.9031566408567</v>
      </c>
      <c r="S981" s="56">
        <v>5213.63</v>
      </c>
      <c r="T981" s="340">
        <v>43830</v>
      </c>
    </row>
    <row r="982" spans="1:31" s="15" customFormat="1" x14ac:dyDescent="0.25">
      <c r="A982" s="52" t="s">
        <v>606</v>
      </c>
      <c r="B982" s="41" t="s">
        <v>604</v>
      </c>
      <c r="C982" s="97" t="s">
        <v>268</v>
      </c>
      <c r="D982" s="97" t="s">
        <v>268</v>
      </c>
      <c r="E982" s="97" t="s">
        <v>268</v>
      </c>
      <c r="F982" s="97" t="s">
        <v>268</v>
      </c>
      <c r="G982" s="97" t="s">
        <v>268</v>
      </c>
      <c r="H982" s="43">
        <f>H983+H984</f>
        <v>9323.4</v>
      </c>
      <c r="I982" s="43">
        <f t="shared" ref="I982:Q982" si="188">I983+I984</f>
        <v>7825.5</v>
      </c>
      <c r="J982" s="43">
        <f t="shared" si="188"/>
        <v>6049.9</v>
      </c>
      <c r="K982" s="98">
        <f t="shared" si="188"/>
        <v>248</v>
      </c>
      <c r="L982" s="43">
        <f t="shared" si="188"/>
        <v>2226741</v>
      </c>
      <c r="M982" s="43">
        <f t="shared" si="188"/>
        <v>0</v>
      </c>
      <c r="N982" s="43">
        <f t="shared" si="188"/>
        <v>224034</v>
      </c>
      <c r="O982" s="43">
        <f t="shared" si="188"/>
        <v>0</v>
      </c>
      <c r="P982" s="43">
        <f t="shared" si="188"/>
        <v>2002707</v>
      </c>
      <c r="Q982" s="43">
        <f t="shared" si="188"/>
        <v>0</v>
      </c>
      <c r="R982" s="43" t="s">
        <v>268</v>
      </c>
      <c r="S982" s="43" t="s">
        <v>268</v>
      </c>
      <c r="T982" s="43" t="s">
        <v>268</v>
      </c>
      <c r="U982" s="10"/>
      <c r="V982" s="10"/>
    </row>
    <row r="983" spans="1:31" s="17" customFormat="1" x14ac:dyDescent="0.25">
      <c r="A983" s="58" t="s">
        <v>607</v>
      </c>
      <c r="B983" s="47" t="s">
        <v>612</v>
      </c>
      <c r="C983" s="93">
        <v>1985</v>
      </c>
      <c r="D983" s="93">
        <v>2014</v>
      </c>
      <c r="E983" s="335" t="s">
        <v>323</v>
      </c>
      <c r="F983" s="93">
        <v>5</v>
      </c>
      <c r="G983" s="93">
        <v>8</v>
      </c>
      <c r="H983" s="51">
        <v>6369</v>
      </c>
      <c r="I983" s="51">
        <v>5617.7</v>
      </c>
      <c r="J983" s="51">
        <v>5617.7</v>
      </c>
      <c r="K983" s="94">
        <v>178</v>
      </c>
      <c r="L983" s="51">
        <f>'Приложение 2'!C984</f>
        <v>2014139</v>
      </c>
      <c r="M983" s="51">
        <v>0</v>
      </c>
      <c r="N983" s="51">
        <v>113260</v>
      </c>
      <c r="O983" s="51">
        <v>0</v>
      </c>
      <c r="P983" s="51">
        <v>1900879</v>
      </c>
      <c r="Q983" s="51">
        <v>0</v>
      </c>
      <c r="R983" s="51">
        <f>L983/I983</f>
        <v>358.53445360200794</v>
      </c>
      <c r="S983" s="51">
        <v>898</v>
      </c>
      <c r="T983" s="336">
        <v>43830</v>
      </c>
    </row>
    <row r="984" spans="1:31" s="17" customFormat="1" x14ac:dyDescent="0.25">
      <c r="A984" s="58" t="s">
        <v>608</v>
      </c>
      <c r="B984" s="25" t="s">
        <v>166</v>
      </c>
      <c r="C984" s="341">
        <v>1976</v>
      </c>
      <c r="D984" s="341">
        <v>2011</v>
      </c>
      <c r="E984" s="341" t="s">
        <v>314</v>
      </c>
      <c r="F984" s="341">
        <v>4</v>
      </c>
      <c r="G984" s="341">
        <v>3</v>
      </c>
      <c r="H984" s="209">
        <v>2954.4</v>
      </c>
      <c r="I984" s="209">
        <v>2207.8000000000002</v>
      </c>
      <c r="J984" s="209">
        <v>432.2</v>
      </c>
      <c r="K984" s="342">
        <v>70</v>
      </c>
      <c r="L984" s="51">
        <f>'Приложение 2'!C985</f>
        <v>212602</v>
      </c>
      <c r="M984" s="51">
        <v>0</v>
      </c>
      <c r="N984" s="51">
        <v>110774</v>
      </c>
      <c r="O984" s="51">
        <v>0</v>
      </c>
      <c r="P984" s="51">
        <v>101828</v>
      </c>
      <c r="Q984" s="51">
        <v>0</v>
      </c>
      <c r="R984" s="51">
        <f>L984/I984</f>
        <v>96.295860132258355</v>
      </c>
      <c r="S984" s="51">
        <v>147.62</v>
      </c>
      <c r="T984" s="336">
        <v>43830</v>
      </c>
    </row>
    <row r="985" spans="1:31" s="15" customFormat="1" x14ac:dyDescent="0.25">
      <c r="A985" s="52" t="s">
        <v>615</v>
      </c>
      <c r="B985" s="41" t="s">
        <v>614</v>
      </c>
      <c r="C985" s="97" t="s">
        <v>268</v>
      </c>
      <c r="D985" s="97" t="s">
        <v>268</v>
      </c>
      <c r="E985" s="97" t="s">
        <v>268</v>
      </c>
      <c r="F985" s="97" t="s">
        <v>268</v>
      </c>
      <c r="G985" s="97" t="s">
        <v>268</v>
      </c>
      <c r="H985" s="43">
        <f t="shared" ref="H985:Q985" si="189">SUM(H986:H995)</f>
        <v>10996.5</v>
      </c>
      <c r="I985" s="43">
        <f t="shared" si="189"/>
        <v>9390.1</v>
      </c>
      <c r="J985" s="43">
        <f t="shared" si="189"/>
        <v>9058.4</v>
      </c>
      <c r="K985" s="98">
        <f t="shared" si="189"/>
        <v>356</v>
      </c>
      <c r="L985" s="43">
        <f t="shared" si="189"/>
        <v>15270605</v>
      </c>
      <c r="M985" s="43">
        <f t="shared" si="189"/>
        <v>0</v>
      </c>
      <c r="N985" s="43">
        <f t="shared" si="189"/>
        <v>7209704.5900000008</v>
      </c>
      <c r="O985" s="43">
        <f t="shared" si="189"/>
        <v>0</v>
      </c>
      <c r="P985" s="43">
        <f t="shared" si="189"/>
        <v>8060900.4099999992</v>
      </c>
      <c r="Q985" s="43">
        <f t="shared" si="189"/>
        <v>0</v>
      </c>
      <c r="R985" s="43" t="s">
        <v>268</v>
      </c>
      <c r="S985" s="43" t="s">
        <v>268</v>
      </c>
      <c r="T985" s="97" t="s">
        <v>268</v>
      </c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1:31" s="15" customFormat="1" x14ac:dyDescent="0.25">
      <c r="A986" s="58" t="s">
        <v>616</v>
      </c>
      <c r="B986" s="50" t="s">
        <v>120</v>
      </c>
      <c r="C986" s="95">
        <v>1971</v>
      </c>
      <c r="D986" s="95">
        <v>1971</v>
      </c>
      <c r="E986" s="95" t="s">
        <v>351</v>
      </c>
      <c r="F986" s="95">
        <v>2</v>
      </c>
      <c r="G986" s="95">
        <v>2</v>
      </c>
      <c r="H986" s="51">
        <v>2012.5</v>
      </c>
      <c r="I986" s="51">
        <v>1128.0999999999999</v>
      </c>
      <c r="J986" s="51">
        <v>937.9</v>
      </c>
      <c r="K986" s="94">
        <v>31</v>
      </c>
      <c r="L986" s="51">
        <f>'Приложение 2'!C987</f>
        <v>103598</v>
      </c>
      <c r="M986" s="51">
        <v>0</v>
      </c>
      <c r="N986" s="51">
        <v>60599.5</v>
      </c>
      <c r="O986" s="51">
        <v>0</v>
      </c>
      <c r="P986" s="51">
        <v>42998.5</v>
      </c>
      <c r="Q986" s="51">
        <v>0</v>
      </c>
      <c r="R986" s="51">
        <f t="shared" ref="R986:R995" si="190">L986/I986</f>
        <v>91.834057264426917</v>
      </c>
      <c r="S986" s="51">
        <v>561.14</v>
      </c>
      <c r="T986" s="414">
        <v>43830</v>
      </c>
      <c r="U986" s="149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1:31" s="15" customFormat="1" x14ac:dyDescent="0.25">
      <c r="A987" s="58" t="s">
        <v>618</v>
      </c>
      <c r="B987" s="50" t="s">
        <v>121</v>
      </c>
      <c r="C987" s="95">
        <v>1964</v>
      </c>
      <c r="D987" s="95">
        <v>1964</v>
      </c>
      <c r="E987" s="95" t="s">
        <v>351</v>
      </c>
      <c r="F987" s="95">
        <v>2</v>
      </c>
      <c r="G987" s="95">
        <v>2</v>
      </c>
      <c r="H987" s="51">
        <v>669.8</v>
      </c>
      <c r="I987" s="51">
        <v>609.4</v>
      </c>
      <c r="J987" s="51">
        <v>609.4</v>
      </c>
      <c r="K987" s="94">
        <v>22</v>
      </c>
      <c r="L987" s="51">
        <f>'Приложение 2'!C988</f>
        <v>109980</v>
      </c>
      <c r="M987" s="51">
        <v>0</v>
      </c>
      <c r="N987" s="51">
        <v>64332.65</v>
      </c>
      <c r="O987" s="51">
        <v>0</v>
      </c>
      <c r="P987" s="51">
        <v>45647.35</v>
      </c>
      <c r="Q987" s="51">
        <v>0</v>
      </c>
      <c r="R987" s="51">
        <f t="shared" si="190"/>
        <v>180.4725959960617</v>
      </c>
      <c r="S987" s="51">
        <v>1497.56</v>
      </c>
      <c r="T987" s="414">
        <v>43830</v>
      </c>
      <c r="U987" s="149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1:31" s="15" customFormat="1" x14ac:dyDescent="0.25">
      <c r="A988" s="58" t="s">
        <v>128</v>
      </c>
      <c r="B988" s="50" t="s">
        <v>122</v>
      </c>
      <c r="C988" s="95">
        <v>1960</v>
      </c>
      <c r="D988" s="95">
        <v>1960</v>
      </c>
      <c r="E988" s="95" t="s">
        <v>351</v>
      </c>
      <c r="F988" s="95">
        <v>2</v>
      </c>
      <c r="G988" s="95">
        <v>2</v>
      </c>
      <c r="H988" s="51">
        <v>704.6</v>
      </c>
      <c r="I988" s="51">
        <v>645.79999999999995</v>
      </c>
      <c r="J988" s="51">
        <v>645.79999999999995</v>
      </c>
      <c r="K988" s="94">
        <v>29</v>
      </c>
      <c r="L988" s="51">
        <f>'Приложение 2'!C989</f>
        <v>110704</v>
      </c>
      <c r="M988" s="51">
        <v>0</v>
      </c>
      <c r="N988" s="51">
        <v>64756.15</v>
      </c>
      <c r="O988" s="51">
        <v>0</v>
      </c>
      <c r="P988" s="51">
        <v>45947.85</v>
      </c>
      <c r="Q988" s="51">
        <v>0</v>
      </c>
      <c r="R988" s="51">
        <f t="shared" si="190"/>
        <v>171.42149272220502</v>
      </c>
      <c r="S988" s="51">
        <v>1497.56</v>
      </c>
      <c r="T988" s="414">
        <v>43830</v>
      </c>
      <c r="U988" s="149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1:31" s="15" customFormat="1" x14ac:dyDescent="0.25">
      <c r="A989" s="58" t="s">
        <v>129</v>
      </c>
      <c r="B989" s="50" t="s">
        <v>123</v>
      </c>
      <c r="C989" s="95">
        <v>1959</v>
      </c>
      <c r="D989" s="95">
        <v>1959</v>
      </c>
      <c r="E989" s="95" t="s">
        <v>351</v>
      </c>
      <c r="F989" s="95">
        <v>2</v>
      </c>
      <c r="G989" s="95">
        <v>2</v>
      </c>
      <c r="H989" s="51">
        <v>686.4</v>
      </c>
      <c r="I989" s="51">
        <v>626.79999999999995</v>
      </c>
      <c r="J989" s="51">
        <v>626.9</v>
      </c>
      <c r="K989" s="94">
        <v>25</v>
      </c>
      <c r="L989" s="51">
        <f>'Приложение 2'!C990</f>
        <v>110326</v>
      </c>
      <c r="M989" s="51">
        <v>0</v>
      </c>
      <c r="N989" s="51">
        <v>64535.040000000001</v>
      </c>
      <c r="O989" s="51">
        <v>0</v>
      </c>
      <c r="P989" s="51">
        <v>45790.96</v>
      </c>
      <c r="Q989" s="51">
        <v>0</v>
      </c>
      <c r="R989" s="51">
        <f t="shared" si="190"/>
        <v>176.01467772814297</v>
      </c>
      <c r="S989" s="51">
        <v>1497.56</v>
      </c>
      <c r="T989" s="414">
        <v>43830</v>
      </c>
      <c r="U989" s="149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1:31" s="15" customFormat="1" x14ac:dyDescent="0.25">
      <c r="A990" s="58" t="s">
        <v>130</v>
      </c>
      <c r="B990" s="50" t="s">
        <v>1294</v>
      </c>
      <c r="C990" s="95">
        <v>1967</v>
      </c>
      <c r="D990" s="95">
        <v>1967</v>
      </c>
      <c r="E990" s="95" t="s">
        <v>351</v>
      </c>
      <c r="F990" s="95">
        <v>2</v>
      </c>
      <c r="G990" s="95">
        <v>2</v>
      </c>
      <c r="H990" s="51">
        <v>688.8</v>
      </c>
      <c r="I990" s="51">
        <v>641.29999999999995</v>
      </c>
      <c r="J990" s="51">
        <v>630.6</v>
      </c>
      <c r="K990" s="94">
        <v>27</v>
      </c>
      <c r="L990" s="51">
        <f>'Приложение 2'!C991</f>
        <v>5628841</v>
      </c>
      <c r="M990" s="51">
        <v>0</v>
      </c>
      <c r="N990" s="51">
        <v>2644170.56</v>
      </c>
      <c r="O990" s="51">
        <v>0</v>
      </c>
      <c r="P990" s="51">
        <v>2984670.44</v>
      </c>
      <c r="Q990" s="51">
        <v>0</v>
      </c>
      <c r="R990" s="51">
        <f t="shared" si="190"/>
        <v>8777.235303290192</v>
      </c>
      <c r="S990" s="51">
        <v>7649.6160299391859</v>
      </c>
      <c r="T990" s="414">
        <v>43830</v>
      </c>
      <c r="U990" s="149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1:31" s="15" customFormat="1" x14ac:dyDescent="0.25">
      <c r="A991" s="58" t="s">
        <v>131</v>
      </c>
      <c r="B991" s="50" t="s">
        <v>124</v>
      </c>
      <c r="C991" s="95">
        <v>1965</v>
      </c>
      <c r="D991" s="95">
        <v>1965</v>
      </c>
      <c r="E991" s="95" t="s">
        <v>351</v>
      </c>
      <c r="F991" s="95">
        <v>2</v>
      </c>
      <c r="G991" s="95">
        <v>2</v>
      </c>
      <c r="H991" s="51">
        <v>686.9</v>
      </c>
      <c r="I991" s="51">
        <v>630.6</v>
      </c>
      <c r="J991" s="51">
        <v>630.6</v>
      </c>
      <c r="K991" s="94">
        <v>29</v>
      </c>
      <c r="L991" s="51">
        <f>'Приложение 2'!C992</f>
        <v>465016</v>
      </c>
      <c r="M991" s="51">
        <v>0</v>
      </c>
      <c r="N991" s="51">
        <v>294028.59999999998</v>
      </c>
      <c r="O991" s="51">
        <v>0</v>
      </c>
      <c r="P991" s="51">
        <v>170987.4</v>
      </c>
      <c r="Q991" s="51">
        <v>0</v>
      </c>
      <c r="R991" s="51">
        <f t="shared" si="190"/>
        <v>737.41833174754197</v>
      </c>
      <c r="S991" s="51">
        <v>1062.4357754519506</v>
      </c>
      <c r="T991" s="414">
        <v>43830</v>
      </c>
      <c r="U991" s="149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1:31" s="15" customFormat="1" x14ac:dyDescent="0.25">
      <c r="A992" s="58" t="s">
        <v>132</v>
      </c>
      <c r="B992" s="50" t="s">
        <v>125</v>
      </c>
      <c r="C992" s="95">
        <v>1968</v>
      </c>
      <c r="D992" s="95">
        <v>1968</v>
      </c>
      <c r="E992" s="95" t="s">
        <v>351</v>
      </c>
      <c r="F992" s="95">
        <v>3</v>
      </c>
      <c r="G992" s="95">
        <v>3</v>
      </c>
      <c r="H992" s="51">
        <v>1638</v>
      </c>
      <c r="I992" s="51">
        <v>1502.3</v>
      </c>
      <c r="J992" s="51">
        <v>1471.9</v>
      </c>
      <c r="K992" s="94">
        <v>53</v>
      </c>
      <c r="L992" s="51">
        <f>'Приложение 2'!C993</f>
        <v>329459</v>
      </c>
      <c r="M992" s="51">
        <v>0</v>
      </c>
      <c r="N992" s="51">
        <v>192716.58</v>
      </c>
      <c r="O992" s="51">
        <v>0</v>
      </c>
      <c r="P992" s="51">
        <v>136742.42000000001</v>
      </c>
      <c r="Q992" s="51">
        <v>0</v>
      </c>
      <c r="R992" s="51">
        <f t="shared" si="190"/>
        <v>219.30306862810357</v>
      </c>
      <c r="S992" s="51">
        <v>455.22</v>
      </c>
      <c r="T992" s="414">
        <v>43830</v>
      </c>
      <c r="U992" s="149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1:31" s="15" customFormat="1" x14ac:dyDescent="0.25">
      <c r="A993" s="58" t="s">
        <v>133</v>
      </c>
      <c r="B993" s="50" t="s">
        <v>126</v>
      </c>
      <c r="C993" s="95">
        <v>1967</v>
      </c>
      <c r="D993" s="95">
        <v>1967</v>
      </c>
      <c r="E993" s="95" t="s">
        <v>351</v>
      </c>
      <c r="F993" s="95">
        <v>3</v>
      </c>
      <c r="G993" s="95">
        <v>3</v>
      </c>
      <c r="H993" s="51">
        <v>1592.9</v>
      </c>
      <c r="I993" s="51">
        <v>1468.2</v>
      </c>
      <c r="J993" s="51">
        <v>1468.2</v>
      </c>
      <c r="K993" s="94">
        <v>60</v>
      </c>
      <c r="L993" s="51">
        <f>'Приложение 2'!C994</f>
        <v>150512</v>
      </c>
      <c r="M993" s="51">
        <v>0</v>
      </c>
      <c r="N993" s="51">
        <v>88041.78</v>
      </c>
      <c r="O993" s="51">
        <v>0</v>
      </c>
      <c r="P993" s="51">
        <v>62470.22</v>
      </c>
      <c r="Q993" s="51">
        <v>0</v>
      </c>
      <c r="R993" s="51">
        <f t="shared" si="190"/>
        <v>102.51464378150115</v>
      </c>
      <c r="S993" s="51">
        <v>118.02</v>
      </c>
      <c r="T993" s="414">
        <v>43830</v>
      </c>
      <c r="U993" s="149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1:31" s="15" customFormat="1" x14ac:dyDescent="0.25">
      <c r="A994" s="58" t="s">
        <v>134</v>
      </c>
      <c r="B994" s="50" t="s">
        <v>1295</v>
      </c>
      <c r="C994" s="95">
        <v>1967</v>
      </c>
      <c r="D994" s="95">
        <v>1967</v>
      </c>
      <c r="E994" s="95" t="s">
        <v>351</v>
      </c>
      <c r="F994" s="95">
        <v>3</v>
      </c>
      <c r="G994" s="95">
        <v>3</v>
      </c>
      <c r="H994" s="51">
        <v>1632.9</v>
      </c>
      <c r="I994" s="51">
        <v>1509.3</v>
      </c>
      <c r="J994" s="51">
        <v>1474</v>
      </c>
      <c r="K994" s="94">
        <v>57</v>
      </c>
      <c r="L994" s="51">
        <f>'Приложение 2'!C995</f>
        <v>8151899</v>
      </c>
      <c r="M994" s="51">
        <v>0</v>
      </c>
      <c r="N994" s="51">
        <v>3672021.45</v>
      </c>
      <c r="O994" s="51">
        <v>0</v>
      </c>
      <c r="P994" s="51">
        <v>4479877.55</v>
      </c>
      <c r="Q994" s="51">
        <v>0</v>
      </c>
      <c r="R994" s="51">
        <f t="shared" si="190"/>
        <v>5401.1124362287155</v>
      </c>
      <c r="S994" s="51">
        <v>4965.2455045385277</v>
      </c>
      <c r="T994" s="414">
        <v>43830</v>
      </c>
      <c r="U994" s="149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1:31" s="15" customFormat="1" x14ac:dyDescent="0.25">
      <c r="A995" s="58" t="s">
        <v>135</v>
      </c>
      <c r="B995" s="50" t="s">
        <v>127</v>
      </c>
      <c r="C995" s="95">
        <v>1961</v>
      </c>
      <c r="D995" s="95">
        <v>1961</v>
      </c>
      <c r="E995" s="95" t="s">
        <v>351</v>
      </c>
      <c r="F995" s="95">
        <v>2</v>
      </c>
      <c r="G995" s="95">
        <v>2</v>
      </c>
      <c r="H995" s="51">
        <v>683.7</v>
      </c>
      <c r="I995" s="51">
        <v>628.29999999999995</v>
      </c>
      <c r="J995" s="51">
        <v>563.1</v>
      </c>
      <c r="K995" s="94">
        <v>23</v>
      </c>
      <c r="L995" s="51">
        <f>'Приложение 2'!C996</f>
        <v>110270</v>
      </c>
      <c r="M995" s="51">
        <v>0</v>
      </c>
      <c r="N995" s="51">
        <v>64502.28</v>
      </c>
      <c r="O995" s="51">
        <v>0</v>
      </c>
      <c r="P995" s="51">
        <v>45767.72</v>
      </c>
      <c r="Q995" s="51">
        <v>0</v>
      </c>
      <c r="R995" s="51">
        <f t="shared" si="190"/>
        <v>175.50533184784339</v>
      </c>
      <c r="S995" s="51">
        <v>1497.56</v>
      </c>
      <c r="T995" s="414">
        <v>43830</v>
      </c>
      <c r="U995" s="149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1:31" s="17" customFormat="1" x14ac:dyDescent="0.25">
      <c r="A996" s="52" t="s">
        <v>66</v>
      </c>
      <c r="B996" s="221" t="s">
        <v>67</v>
      </c>
      <c r="C996" s="97" t="s">
        <v>268</v>
      </c>
      <c r="D996" s="97" t="s">
        <v>268</v>
      </c>
      <c r="E996" s="97" t="s">
        <v>268</v>
      </c>
      <c r="F996" s="97" t="s">
        <v>268</v>
      </c>
      <c r="G996" s="97" t="s">
        <v>268</v>
      </c>
      <c r="H996" s="43">
        <f>SUM(H997:H998)</f>
        <v>3071.8</v>
      </c>
      <c r="I996" s="43">
        <f t="shared" ref="I996:Q996" si="191">SUM(I997:I998)</f>
        <v>2690</v>
      </c>
      <c r="J996" s="43">
        <f t="shared" si="191"/>
        <v>2441.3999999999996</v>
      </c>
      <c r="K996" s="98">
        <f t="shared" si="191"/>
        <v>140</v>
      </c>
      <c r="L996" s="43">
        <f t="shared" si="191"/>
        <v>176025</v>
      </c>
      <c r="M996" s="43">
        <f t="shared" si="191"/>
        <v>0</v>
      </c>
      <c r="N996" s="43">
        <f t="shared" si="191"/>
        <v>123473.11</v>
      </c>
      <c r="O996" s="43">
        <f t="shared" si="191"/>
        <v>0</v>
      </c>
      <c r="P996" s="43">
        <f t="shared" si="191"/>
        <v>52551.89</v>
      </c>
      <c r="Q996" s="51">
        <f t="shared" si="191"/>
        <v>0</v>
      </c>
      <c r="R996" s="43" t="s">
        <v>268</v>
      </c>
      <c r="S996" s="43" t="s">
        <v>268</v>
      </c>
      <c r="T996" s="97" t="s">
        <v>268</v>
      </c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1:31" s="17" customFormat="1" x14ac:dyDescent="0.25">
      <c r="A997" s="58" t="s">
        <v>68</v>
      </c>
      <c r="B997" s="25" t="s">
        <v>197</v>
      </c>
      <c r="C997" s="93">
        <v>1971</v>
      </c>
      <c r="D997" s="434" t="s">
        <v>70</v>
      </c>
      <c r="E997" s="335" t="s">
        <v>314</v>
      </c>
      <c r="F997" s="93">
        <v>3</v>
      </c>
      <c r="G997" s="93">
        <v>3</v>
      </c>
      <c r="H997" s="51">
        <v>1572.1</v>
      </c>
      <c r="I997" s="51">
        <v>1241.4000000000001</v>
      </c>
      <c r="J997" s="51">
        <v>1130.8</v>
      </c>
      <c r="K997" s="94">
        <v>61</v>
      </c>
      <c r="L997" s="51">
        <f>'Приложение 2'!C998</f>
        <v>88389</v>
      </c>
      <c r="M997" s="51">
        <v>0</v>
      </c>
      <c r="N997" s="51">
        <v>62000.65</v>
      </c>
      <c r="O997" s="51">
        <v>0</v>
      </c>
      <c r="P997" s="51">
        <v>26388.35</v>
      </c>
      <c r="Q997" s="51">
        <v>0</v>
      </c>
      <c r="R997" s="51">
        <f>L997/I997</f>
        <v>71.201063315611407</v>
      </c>
      <c r="S997" s="51">
        <v>581.85</v>
      </c>
      <c r="T997" s="336">
        <v>43830</v>
      </c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1:31" s="17" customFormat="1" x14ac:dyDescent="0.25">
      <c r="A998" s="58" t="s">
        <v>69</v>
      </c>
      <c r="B998" s="25" t="s">
        <v>198</v>
      </c>
      <c r="C998" s="93">
        <v>1969</v>
      </c>
      <c r="D998" s="434" t="s">
        <v>70</v>
      </c>
      <c r="E998" s="335" t="s">
        <v>71</v>
      </c>
      <c r="F998" s="93">
        <v>3</v>
      </c>
      <c r="G998" s="93">
        <v>3</v>
      </c>
      <c r="H998" s="51">
        <v>1499.7</v>
      </c>
      <c r="I998" s="51">
        <v>1448.6</v>
      </c>
      <c r="J998" s="51">
        <v>1310.5999999999999</v>
      </c>
      <c r="K998" s="94">
        <v>79</v>
      </c>
      <c r="L998" s="51">
        <f>'Приложение 2'!C999</f>
        <v>87636</v>
      </c>
      <c r="M998" s="51">
        <v>0</v>
      </c>
      <c r="N998" s="51">
        <v>61472.46</v>
      </c>
      <c r="O998" s="51">
        <v>0</v>
      </c>
      <c r="P998" s="51">
        <v>26163.54</v>
      </c>
      <c r="Q998" s="51">
        <v>0</v>
      </c>
      <c r="R998" s="51">
        <f>L998/I998</f>
        <v>60.497031616733402</v>
      </c>
      <c r="S998" s="51">
        <v>581.85</v>
      </c>
      <c r="T998" s="336">
        <v>43830</v>
      </c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  <row r="999" spans="1:31" s="15" customFormat="1" x14ac:dyDescent="0.25">
      <c r="A999" s="52" t="s">
        <v>567</v>
      </c>
      <c r="B999" s="41" t="s">
        <v>568</v>
      </c>
      <c r="C999" s="97" t="s">
        <v>268</v>
      </c>
      <c r="D999" s="97" t="s">
        <v>268</v>
      </c>
      <c r="E999" s="97" t="s">
        <v>268</v>
      </c>
      <c r="F999" s="97" t="s">
        <v>268</v>
      </c>
      <c r="G999" s="97" t="s">
        <v>268</v>
      </c>
      <c r="H999" s="43">
        <f t="shared" ref="H999:Q999" si="192">H1000+H1008+H1012</f>
        <v>30924.400000000005</v>
      </c>
      <c r="I999" s="43">
        <f t="shared" si="192"/>
        <v>27340.799999999996</v>
      </c>
      <c r="J999" s="43">
        <f t="shared" si="192"/>
        <v>27340.5</v>
      </c>
      <c r="K999" s="98">
        <f t="shared" si="192"/>
        <v>889</v>
      </c>
      <c r="L999" s="43">
        <f>L1000+L1008+L1012</f>
        <v>29034811.129999999</v>
      </c>
      <c r="M999" s="43">
        <f t="shared" si="192"/>
        <v>0</v>
      </c>
      <c r="N999" s="43">
        <f t="shared" si="192"/>
        <v>13225471.760000002</v>
      </c>
      <c r="O999" s="43">
        <f t="shared" si="192"/>
        <v>0</v>
      </c>
      <c r="P999" s="43">
        <f t="shared" si="192"/>
        <v>15809339.370000001</v>
      </c>
      <c r="Q999" s="43">
        <f t="shared" si="192"/>
        <v>0</v>
      </c>
      <c r="R999" s="43" t="s">
        <v>268</v>
      </c>
      <c r="S999" s="43" t="s">
        <v>268</v>
      </c>
      <c r="T999" s="97" t="s">
        <v>268</v>
      </c>
      <c r="U999" s="10"/>
      <c r="V999" s="10"/>
    </row>
    <row r="1000" spans="1:31" s="23" customFormat="1" x14ac:dyDescent="0.25">
      <c r="A1000" s="99" t="s">
        <v>570</v>
      </c>
      <c r="B1000" s="41" t="s">
        <v>569</v>
      </c>
      <c r="C1000" s="205" t="s">
        <v>268</v>
      </c>
      <c r="D1000" s="205" t="s">
        <v>268</v>
      </c>
      <c r="E1000" s="205" t="s">
        <v>268</v>
      </c>
      <c r="F1000" s="205" t="s">
        <v>268</v>
      </c>
      <c r="G1000" s="205" t="s">
        <v>268</v>
      </c>
      <c r="H1000" s="43">
        <f>SUM(H1001:H1007)</f>
        <v>6727.9</v>
      </c>
      <c r="I1000" s="43">
        <f t="shared" ref="I1000:Q1000" si="193">SUM(I1001:I1007)</f>
        <v>5484.2999999999993</v>
      </c>
      <c r="J1000" s="43">
        <f t="shared" si="193"/>
        <v>5484.2999999999993</v>
      </c>
      <c r="K1000" s="98">
        <f t="shared" si="193"/>
        <v>175</v>
      </c>
      <c r="L1000" s="43">
        <f t="shared" si="193"/>
        <v>7408550.8599999994</v>
      </c>
      <c r="M1000" s="43">
        <f t="shared" si="193"/>
        <v>0</v>
      </c>
      <c r="N1000" s="43">
        <f>SUM(N1001:N1007)</f>
        <v>3069268.24</v>
      </c>
      <c r="O1000" s="43">
        <f t="shared" si="193"/>
        <v>0</v>
      </c>
      <c r="P1000" s="43">
        <f t="shared" si="193"/>
        <v>4339282.62</v>
      </c>
      <c r="Q1000" s="43">
        <f t="shared" si="193"/>
        <v>0</v>
      </c>
      <c r="R1000" s="43" t="s">
        <v>268</v>
      </c>
      <c r="S1000" s="43" t="s">
        <v>268</v>
      </c>
      <c r="T1000" s="205" t="s">
        <v>268</v>
      </c>
      <c r="U1000" s="16"/>
      <c r="V1000" s="16"/>
    </row>
    <row r="1001" spans="1:31" s="16" customFormat="1" x14ac:dyDescent="0.25">
      <c r="A1001" s="206" t="s">
        <v>573</v>
      </c>
      <c r="B1001" s="207" t="s">
        <v>571</v>
      </c>
      <c r="C1001" s="337">
        <v>1964</v>
      </c>
      <c r="D1001" s="337">
        <v>1964</v>
      </c>
      <c r="E1001" s="338" t="s">
        <v>272</v>
      </c>
      <c r="F1001" s="337">
        <v>2</v>
      </c>
      <c r="G1001" s="337">
        <v>3</v>
      </c>
      <c r="H1001" s="56">
        <v>572.70000000000005</v>
      </c>
      <c r="I1001" s="56">
        <v>510.8</v>
      </c>
      <c r="J1001" s="56">
        <v>510.8</v>
      </c>
      <c r="K1001" s="337">
        <v>15</v>
      </c>
      <c r="L1001" s="56">
        <f>'Приложение 2'!C1002</f>
        <v>71286</v>
      </c>
      <c r="M1001" s="56">
        <v>0</v>
      </c>
      <c r="N1001" s="51">
        <v>60494.01</v>
      </c>
      <c r="O1001" s="51">
        <v>0</v>
      </c>
      <c r="P1001" s="56">
        <v>10791.99</v>
      </c>
      <c r="Q1001" s="56">
        <v>0</v>
      </c>
      <c r="R1001" s="51">
        <f t="shared" ref="R1001:R1007" si="194">L1001/I1001</f>
        <v>139.55755677368833</v>
      </c>
      <c r="S1001" s="56">
        <v>162.86000000000001</v>
      </c>
      <c r="T1001" s="340">
        <v>43830</v>
      </c>
      <c r="U1001" s="10"/>
    </row>
    <row r="1002" spans="1:31" x14ac:dyDescent="0.25">
      <c r="A1002" s="206" t="s">
        <v>574</v>
      </c>
      <c r="B1002" s="47" t="s">
        <v>136</v>
      </c>
      <c r="C1002" s="93">
        <v>1976</v>
      </c>
      <c r="D1002" s="93">
        <v>1976</v>
      </c>
      <c r="E1002" s="335" t="s">
        <v>272</v>
      </c>
      <c r="F1002" s="93">
        <v>2</v>
      </c>
      <c r="G1002" s="93">
        <v>3</v>
      </c>
      <c r="H1002" s="51">
        <v>557</v>
      </c>
      <c r="I1002" s="51">
        <v>514.79999999999995</v>
      </c>
      <c r="J1002" s="51">
        <v>514.79999999999995</v>
      </c>
      <c r="K1002" s="93">
        <v>21</v>
      </c>
      <c r="L1002" s="56">
        <f>'Приложение 2'!C1003</f>
        <v>177775</v>
      </c>
      <c r="M1002" s="51">
        <v>0</v>
      </c>
      <c r="N1002" s="51">
        <v>146358.93</v>
      </c>
      <c r="O1002" s="56">
        <v>0</v>
      </c>
      <c r="P1002" s="56">
        <v>31416.07</v>
      </c>
      <c r="Q1002" s="51">
        <v>0</v>
      </c>
      <c r="R1002" s="51">
        <f t="shared" si="194"/>
        <v>345.32828282828285</v>
      </c>
      <c r="S1002" s="51">
        <v>405.13</v>
      </c>
      <c r="T1002" s="336">
        <v>43830</v>
      </c>
    </row>
    <row r="1003" spans="1:31" x14ac:dyDescent="0.25">
      <c r="A1003" s="206" t="s">
        <v>575</v>
      </c>
      <c r="B1003" s="47" t="s">
        <v>579</v>
      </c>
      <c r="C1003" s="93">
        <v>1967</v>
      </c>
      <c r="D1003" s="93">
        <v>1967</v>
      </c>
      <c r="E1003" s="335" t="s">
        <v>272</v>
      </c>
      <c r="F1003" s="93">
        <v>2</v>
      </c>
      <c r="G1003" s="93">
        <v>3</v>
      </c>
      <c r="H1003" s="51">
        <v>594.6</v>
      </c>
      <c r="I1003" s="51">
        <v>532</v>
      </c>
      <c r="J1003" s="51">
        <v>532</v>
      </c>
      <c r="K1003" s="93">
        <v>8</v>
      </c>
      <c r="L1003" s="56">
        <f>'Приложение 2'!C1004</f>
        <v>427517.64</v>
      </c>
      <c r="M1003" s="51">
        <v>0</v>
      </c>
      <c r="N1003" s="51">
        <v>427517.64</v>
      </c>
      <c r="O1003" s="51">
        <v>0</v>
      </c>
      <c r="P1003" s="28">
        <v>0</v>
      </c>
      <c r="Q1003" s="51">
        <v>0</v>
      </c>
      <c r="R1003" s="51">
        <f t="shared" si="194"/>
        <v>803.60458646616542</v>
      </c>
      <c r="S1003" s="51">
        <v>5283.96</v>
      </c>
      <c r="T1003" s="336">
        <v>43830</v>
      </c>
    </row>
    <row r="1004" spans="1:31" x14ac:dyDescent="0.25">
      <c r="A1004" s="206" t="s">
        <v>1050</v>
      </c>
      <c r="B1004" s="47" t="s">
        <v>578</v>
      </c>
      <c r="C1004" s="93">
        <v>1968</v>
      </c>
      <c r="D1004" s="93">
        <v>1968</v>
      </c>
      <c r="E1004" s="335" t="s">
        <v>272</v>
      </c>
      <c r="F1004" s="93">
        <v>2</v>
      </c>
      <c r="G1004" s="93">
        <v>3</v>
      </c>
      <c r="H1004" s="51">
        <v>582.70000000000005</v>
      </c>
      <c r="I1004" s="51">
        <v>520.79999999999995</v>
      </c>
      <c r="J1004" s="51">
        <v>520.79999999999995</v>
      </c>
      <c r="K1004" s="93">
        <v>21</v>
      </c>
      <c r="L1004" s="56">
        <f>'Приложение 2'!C1005</f>
        <v>171626.22</v>
      </c>
      <c r="M1004" s="51">
        <v>0</v>
      </c>
      <c r="N1004" s="51">
        <v>171626.22</v>
      </c>
      <c r="O1004" s="51">
        <v>0</v>
      </c>
      <c r="P1004" s="28">
        <v>0</v>
      </c>
      <c r="Q1004" s="51">
        <v>0</v>
      </c>
      <c r="R1004" s="51">
        <f t="shared" si="194"/>
        <v>329.54343317972354</v>
      </c>
      <c r="S1004" s="51">
        <v>2417.14</v>
      </c>
      <c r="T1004" s="336">
        <v>43830</v>
      </c>
    </row>
    <row r="1005" spans="1:31" x14ac:dyDescent="0.25">
      <c r="A1005" s="206" t="s">
        <v>1188</v>
      </c>
      <c r="B1005" s="47" t="s">
        <v>137</v>
      </c>
      <c r="C1005" s="93">
        <v>1975</v>
      </c>
      <c r="D1005" s="93">
        <v>1975</v>
      </c>
      <c r="E1005" s="335" t="s">
        <v>314</v>
      </c>
      <c r="F1005" s="93">
        <v>3</v>
      </c>
      <c r="G1005" s="93">
        <v>3</v>
      </c>
      <c r="H1005" s="51">
        <v>1924.7</v>
      </c>
      <c r="I1005" s="51">
        <v>1438.1</v>
      </c>
      <c r="J1005" s="51">
        <v>1438.1</v>
      </c>
      <c r="K1005" s="93">
        <v>56</v>
      </c>
      <c r="L1005" s="56">
        <f>'Приложение 2'!C1006</f>
        <v>117468</v>
      </c>
      <c r="M1005" s="51">
        <v>0</v>
      </c>
      <c r="N1005" s="51">
        <v>67451.149999999994</v>
      </c>
      <c r="O1005" s="51">
        <v>0</v>
      </c>
      <c r="P1005" s="28">
        <v>50016.85</v>
      </c>
      <c r="Q1005" s="51">
        <v>0</v>
      </c>
      <c r="R1005" s="51">
        <f t="shared" si="194"/>
        <v>81.68277588484807</v>
      </c>
      <c r="S1005" s="51">
        <v>73.95</v>
      </c>
      <c r="T1005" s="336">
        <v>43830</v>
      </c>
    </row>
    <row r="1006" spans="1:31" x14ac:dyDescent="0.25">
      <c r="A1006" s="206" t="s">
        <v>1189</v>
      </c>
      <c r="B1006" s="47" t="s">
        <v>138</v>
      </c>
      <c r="C1006" s="93">
        <v>1972</v>
      </c>
      <c r="D1006" s="93">
        <v>1972</v>
      </c>
      <c r="E1006" s="335" t="s">
        <v>272</v>
      </c>
      <c r="F1006" s="93">
        <v>2</v>
      </c>
      <c r="G1006" s="93">
        <v>2</v>
      </c>
      <c r="H1006" s="51">
        <v>538.5</v>
      </c>
      <c r="I1006" s="51">
        <v>497.1</v>
      </c>
      <c r="J1006" s="51">
        <v>497.1</v>
      </c>
      <c r="K1006" s="93">
        <v>16</v>
      </c>
      <c r="L1006" s="56">
        <f>'Приложение 2'!C1007</f>
        <v>177135</v>
      </c>
      <c r="M1006" s="51">
        <v>0</v>
      </c>
      <c r="N1006" s="51">
        <v>141498.4</v>
      </c>
      <c r="O1006" s="51">
        <v>0</v>
      </c>
      <c r="P1006" s="28">
        <v>35636.6</v>
      </c>
      <c r="Q1006" s="51">
        <v>0</v>
      </c>
      <c r="R1006" s="51">
        <f t="shared" si="194"/>
        <v>356.33675316837656</v>
      </c>
      <c r="S1006" s="51">
        <v>405.13</v>
      </c>
      <c r="T1006" s="336">
        <v>43830</v>
      </c>
    </row>
    <row r="1007" spans="1:31" x14ac:dyDescent="0.25">
      <c r="A1007" s="206" t="s">
        <v>1190</v>
      </c>
      <c r="B1007" s="47" t="s">
        <v>72</v>
      </c>
      <c r="C1007" s="93">
        <v>1977</v>
      </c>
      <c r="D1007" s="93">
        <v>1977</v>
      </c>
      <c r="E1007" s="335" t="s">
        <v>314</v>
      </c>
      <c r="F1007" s="93">
        <v>3</v>
      </c>
      <c r="G1007" s="93">
        <v>3</v>
      </c>
      <c r="H1007" s="51">
        <v>1957.7</v>
      </c>
      <c r="I1007" s="51">
        <v>1470.7</v>
      </c>
      <c r="J1007" s="51">
        <v>1470.7</v>
      </c>
      <c r="K1007" s="93">
        <v>38</v>
      </c>
      <c r="L1007" s="56">
        <f>'Приложение 2'!C1008</f>
        <v>6265743</v>
      </c>
      <c r="M1007" s="51">
        <v>0</v>
      </c>
      <c r="N1007" s="51">
        <v>2054321.89</v>
      </c>
      <c r="O1007" s="51">
        <v>0</v>
      </c>
      <c r="P1007" s="28">
        <v>4211421.1100000003</v>
      </c>
      <c r="Q1007" s="51">
        <v>0</v>
      </c>
      <c r="R1007" s="51">
        <f t="shared" si="194"/>
        <v>4260.3814510097227</v>
      </c>
      <c r="S1007" s="51">
        <v>4537.53</v>
      </c>
      <c r="T1007" s="336">
        <v>43830</v>
      </c>
    </row>
    <row r="1008" spans="1:31" s="14" customFormat="1" x14ac:dyDescent="0.25">
      <c r="A1008" s="52" t="s">
        <v>580</v>
      </c>
      <c r="B1008" s="101" t="s">
        <v>581</v>
      </c>
      <c r="C1008" s="97" t="s">
        <v>268</v>
      </c>
      <c r="D1008" s="97" t="s">
        <v>268</v>
      </c>
      <c r="E1008" s="97" t="s">
        <v>268</v>
      </c>
      <c r="F1008" s="97" t="s">
        <v>268</v>
      </c>
      <c r="G1008" s="97" t="s">
        <v>268</v>
      </c>
      <c r="H1008" s="102">
        <f>H1009+H1010+H1011</f>
        <v>1289.8000000000002</v>
      </c>
      <c r="I1008" s="102">
        <f t="shared" ref="I1008:Q1008" si="195">I1009+I1010+I1011</f>
        <v>1175.5999999999999</v>
      </c>
      <c r="J1008" s="102">
        <f t="shared" si="195"/>
        <v>1175.5999999999999</v>
      </c>
      <c r="K1008" s="102">
        <f t="shared" si="195"/>
        <v>43</v>
      </c>
      <c r="L1008" s="102">
        <f t="shared" si="195"/>
        <v>710923.27</v>
      </c>
      <c r="M1008" s="102">
        <f t="shared" si="195"/>
        <v>0</v>
      </c>
      <c r="N1008" s="102">
        <f t="shared" si="195"/>
        <v>608126.98</v>
      </c>
      <c r="O1008" s="102">
        <f t="shared" si="195"/>
        <v>0</v>
      </c>
      <c r="P1008" s="102">
        <f t="shared" si="195"/>
        <v>102796.29000000001</v>
      </c>
      <c r="Q1008" s="102">
        <f t="shared" si="195"/>
        <v>0</v>
      </c>
      <c r="R1008" s="102" t="s">
        <v>268</v>
      </c>
      <c r="S1008" s="102" t="s">
        <v>268</v>
      </c>
      <c r="T1008" s="97" t="s">
        <v>268</v>
      </c>
      <c r="U1008" s="13"/>
      <c r="V1008" s="13"/>
    </row>
    <row r="1009" spans="1:22" s="13" customFormat="1" x14ac:dyDescent="0.25">
      <c r="A1009" s="58" t="s">
        <v>583</v>
      </c>
      <c r="B1009" s="231" t="s">
        <v>171</v>
      </c>
      <c r="C1009" s="337">
        <v>1967</v>
      </c>
      <c r="D1009" s="337">
        <v>1967</v>
      </c>
      <c r="E1009" s="335" t="s">
        <v>272</v>
      </c>
      <c r="F1009" s="337">
        <v>2</v>
      </c>
      <c r="G1009" s="337">
        <v>1</v>
      </c>
      <c r="H1009" s="56">
        <v>355.8</v>
      </c>
      <c r="I1009" s="56">
        <v>329.6</v>
      </c>
      <c r="J1009" s="56">
        <v>329.6</v>
      </c>
      <c r="K1009" s="339">
        <v>10</v>
      </c>
      <c r="L1009" s="51">
        <f>'Приложение 2'!C1010</f>
        <v>506277.73</v>
      </c>
      <c r="M1009" s="56">
        <v>0</v>
      </c>
      <c r="N1009" s="56">
        <v>452706</v>
      </c>
      <c r="O1009" s="56">
        <v>0</v>
      </c>
      <c r="P1009" s="56">
        <v>53571.73</v>
      </c>
      <c r="Q1009" s="56">
        <v>0</v>
      </c>
      <c r="R1009" s="51">
        <f>L1009/I1009</f>
        <v>1536.0368021844658</v>
      </c>
      <c r="S1009" s="56">
        <v>8141.22</v>
      </c>
      <c r="T1009" s="340">
        <v>43830</v>
      </c>
    </row>
    <row r="1010" spans="1:22" s="13" customFormat="1" x14ac:dyDescent="0.25">
      <c r="A1010" s="58" t="s">
        <v>1275</v>
      </c>
      <c r="B1010" s="231" t="s">
        <v>170</v>
      </c>
      <c r="C1010" s="337">
        <v>1967</v>
      </c>
      <c r="D1010" s="337">
        <v>1967</v>
      </c>
      <c r="E1010" s="335" t="s">
        <v>272</v>
      </c>
      <c r="F1010" s="337">
        <v>2</v>
      </c>
      <c r="G1010" s="337">
        <v>1</v>
      </c>
      <c r="H1010" s="56">
        <v>355.6</v>
      </c>
      <c r="I1010" s="56">
        <v>329.4</v>
      </c>
      <c r="J1010" s="56">
        <v>329.4</v>
      </c>
      <c r="K1010" s="339">
        <v>13</v>
      </c>
      <c r="L1010" s="51">
        <f>'Приложение 2'!C1011</f>
        <v>121275.54000000001</v>
      </c>
      <c r="M1010" s="56">
        <v>0</v>
      </c>
      <c r="N1010" s="56">
        <v>72050.98</v>
      </c>
      <c r="O1010" s="56">
        <v>0</v>
      </c>
      <c r="P1010" s="56">
        <v>49224.56</v>
      </c>
      <c r="Q1010" s="56">
        <v>0</v>
      </c>
      <c r="R1010" s="51">
        <f>L1010/I1010</f>
        <v>368.17103825136616</v>
      </c>
      <c r="S1010" s="56">
        <v>2661.85</v>
      </c>
      <c r="T1010" s="340">
        <v>43830</v>
      </c>
    </row>
    <row r="1011" spans="1:22" s="13" customFormat="1" x14ac:dyDescent="0.25">
      <c r="A1011" s="58" t="s">
        <v>13</v>
      </c>
      <c r="B1011" s="231" t="s">
        <v>172</v>
      </c>
      <c r="C1011" s="337">
        <v>1965</v>
      </c>
      <c r="D1011" s="337">
        <v>1965</v>
      </c>
      <c r="E1011" s="335" t="s">
        <v>272</v>
      </c>
      <c r="F1011" s="337">
        <v>2</v>
      </c>
      <c r="G1011" s="337">
        <v>1</v>
      </c>
      <c r="H1011" s="56">
        <v>578.4</v>
      </c>
      <c r="I1011" s="56">
        <v>516.6</v>
      </c>
      <c r="J1011" s="56">
        <v>516.6</v>
      </c>
      <c r="K1011" s="339">
        <v>20</v>
      </c>
      <c r="L1011" s="51">
        <f>'Приложение 2'!C1012</f>
        <v>83370</v>
      </c>
      <c r="M1011" s="56">
        <v>0</v>
      </c>
      <c r="N1011" s="56">
        <v>83370</v>
      </c>
      <c r="O1011" s="28">
        <v>0</v>
      </c>
      <c r="P1011" s="28">
        <v>0</v>
      </c>
      <c r="Q1011" s="56">
        <v>0</v>
      </c>
      <c r="R1011" s="51">
        <f>L1011/I1011</f>
        <v>161.3821138211382</v>
      </c>
      <c r="S1011" s="56">
        <v>1834.52</v>
      </c>
      <c r="T1011" s="340">
        <v>43830</v>
      </c>
    </row>
    <row r="1012" spans="1:22" s="12" customFormat="1" x14ac:dyDescent="0.25">
      <c r="A1012" s="52" t="s">
        <v>584</v>
      </c>
      <c r="B1012" s="41" t="s">
        <v>585</v>
      </c>
      <c r="C1012" s="97" t="s">
        <v>268</v>
      </c>
      <c r="D1012" s="97" t="s">
        <v>268</v>
      </c>
      <c r="E1012" s="97" t="s">
        <v>268</v>
      </c>
      <c r="F1012" s="97" t="s">
        <v>268</v>
      </c>
      <c r="G1012" s="97" t="s">
        <v>268</v>
      </c>
      <c r="H1012" s="43">
        <f t="shared" ref="H1012:Q1012" si="196">SUM(H1013:H1028)</f>
        <v>22906.700000000004</v>
      </c>
      <c r="I1012" s="43">
        <f t="shared" si="196"/>
        <v>20680.899999999998</v>
      </c>
      <c r="J1012" s="43">
        <f t="shared" si="196"/>
        <v>20680.600000000002</v>
      </c>
      <c r="K1012" s="98">
        <f t="shared" si="196"/>
        <v>671</v>
      </c>
      <c r="L1012" s="43">
        <f t="shared" si="196"/>
        <v>20915337</v>
      </c>
      <c r="M1012" s="43">
        <f t="shared" si="196"/>
        <v>0</v>
      </c>
      <c r="N1012" s="43">
        <f t="shared" si="196"/>
        <v>9548076.540000001</v>
      </c>
      <c r="O1012" s="43">
        <f t="shared" si="196"/>
        <v>0</v>
      </c>
      <c r="P1012" s="43">
        <f t="shared" si="196"/>
        <v>11367260.460000001</v>
      </c>
      <c r="Q1012" s="43">
        <f t="shared" si="196"/>
        <v>0</v>
      </c>
      <c r="R1012" s="43" t="s">
        <v>268</v>
      </c>
      <c r="S1012" s="43" t="s">
        <v>268</v>
      </c>
      <c r="T1012" s="105" t="s">
        <v>268</v>
      </c>
      <c r="U1012" s="4"/>
      <c r="V1012" s="4"/>
    </row>
    <row r="1013" spans="1:22" s="4" customFormat="1" x14ac:dyDescent="0.25">
      <c r="A1013" s="58" t="s">
        <v>589</v>
      </c>
      <c r="B1013" s="435" t="s">
        <v>149</v>
      </c>
      <c r="C1013" s="410">
        <v>1977</v>
      </c>
      <c r="D1013" s="410">
        <v>1977</v>
      </c>
      <c r="E1013" s="411" t="s">
        <v>323</v>
      </c>
      <c r="F1013" s="410">
        <v>4</v>
      </c>
      <c r="G1013" s="410">
        <v>3</v>
      </c>
      <c r="H1013" s="209">
        <v>2477.1</v>
      </c>
      <c r="I1013" s="209">
        <v>2240.1999999999998</v>
      </c>
      <c r="J1013" s="209">
        <v>2240.1999999999998</v>
      </c>
      <c r="K1013" s="342">
        <v>58</v>
      </c>
      <c r="L1013" s="209">
        <f>'Приложение 2'!C1014</f>
        <v>122178</v>
      </c>
      <c r="M1013" s="237">
        <v>0</v>
      </c>
      <c r="N1013" s="209">
        <v>80360.77</v>
      </c>
      <c r="O1013" s="237">
        <v>0</v>
      </c>
      <c r="P1013" s="209">
        <v>41817.230000000003</v>
      </c>
      <c r="Q1013" s="237">
        <v>0</v>
      </c>
      <c r="R1013" s="51">
        <f t="shared" ref="R1013:R1028" si="197">L1013/I1013</f>
        <v>54.538880457102046</v>
      </c>
      <c r="S1013" s="237" t="s">
        <v>150</v>
      </c>
      <c r="T1013" s="409">
        <v>43830</v>
      </c>
    </row>
    <row r="1014" spans="1:22" s="4" customFormat="1" x14ac:dyDescent="0.25">
      <c r="A1014" s="58" t="s">
        <v>590</v>
      </c>
      <c r="B1014" s="435" t="s">
        <v>593</v>
      </c>
      <c r="C1014" s="341">
        <v>1984</v>
      </c>
      <c r="D1014" s="341">
        <v>2012</v>
      </c>
      <c r="E1014" s="341" t="s">
        <v>323</v>
      </c>
      <c r="F1014" s="341">
        <v>5</v>
      </c>
      <c r="G1014" s="341">
        <v>8</v>
      </c>
      <c r="H1014" s="209">
        <v>6245.7</v>
      </c>
      <c r="I1014" s="209">
        <v>5550.2</v>
      </c>
      <c r="J1014" s="209">
        <v>5550.2</v>
      </c>
      <c r="K1014" s="342">
        <v>100</v>
      </c>
      <c r="L1014" s="209">
        <f>'Приложение 2'!C1015</f>
        <v>17893585</v>
      </c>
      <c r="M1014" s="209">
        <v>0</v>
      </c>
      <c r="N1014" s="209">
        <v>7330294.0099999998</v>
      </c>
      <c r="O1014" s="237">
        <v>0</v>
      </c>
      <c r="P1014" s="209">
        <v>10563290.99</v>
      </c>
      <c r="Q1014" s="237">
        <v>0</v>
      </c>
      <c r="R1014" s="51">
        <f t="shared" si="197"/>
        <v>3223.9531908760046</v>
      </c>
      <c r="S1014" s="209">
        <v>4217.96</v>
      </c>
      <c r="T1014" s="409">
        <v>43830</v>
      </c>
    </row>
    <row r="1015" spans="1:22" s="4" customFormat="1" x14ac:dyDescent="0.25">
      <c r="A1015" s="58" t="s">
        <v>591</v>
      </c>
      <c r="B1015" s="435" t="s">
        <v>151</v>
      </c>
      <c r="C1015" s="341">
        <v>1986</v>
      </c>
      <c r="D1015" s="341">
        <v>2011</v>
      </c>
      <c r="E1015" s="341" t="s">
        <v>323</v>
      </c>
      <c r="F1015" s="341">
        <v>5</v>
      </c>
      <c r="G1015" s="341">
        <v>4</v>
      </c>
      <c r="H1015" s="209">
        <v>3141.6</v>
      </c>
      <c r="I1015" s="209">
        <v>2801.8</v>
      </c>
      <c r="J1015" s="209">
        <v>2801.8</v>
      </c>
      <c r="K1015" s="342">
        <v>69</v>
      </c>
      <c r="L1015" s="209">
        <f>'Приложение 2'!C1016</f>
        <v>221792</v>
      </c>
      <c r="M1015" s="209">
        <v>0</v>
      </c>
      <c r="N1015" s="209">
        <v>145880.4</v>
      </c>
      <c r="O1015" s="237">
        <v>0</v>
      </c>
      <c r="P1015" s="209">
        <v>75911.600000000006</v>
      </c>
      <c r="Q1015" s="237">
        <v>0</v>
      </c>
      <c r="R1015" s="51">
        <f t="shared" si="197"/>
        <v>79.160539653080164</v>
      </c>
      <c r="S1015" s="209">
        <v>117.29</v>
      </c>
      <c r="T1015" s="409">
        <v>43830</v>
      </c>
    </row>
    <row r="1016" spans="1:22" s="4" customFormat="1" x14ac:dyDescent="0.25">
      <c r="A1016" s="58" t="s">
        <v>592</v>
      </c>
      <c r="B1016" s="435" t="s">
        <v>152</v>
      </c>
      <c r="C1016" s="341">
        <v>1998</v>
      </c>
      <c r="D1016" s="341">
        <v>1998</v>
      </c>
      <c r="E1016" s="341" t="s">
        <v>323</v>
      </c>
      <c r="F1016" s="341">
        <v>5</v>
      </c>
      <c r="G1016" s="341">
        <v>4</v>
      </c>
      <c r="H1016" s="209">
        <v>3099.6</v>
      </c>
      <c r="I1016" s="209">
        <v>2761.4</v>
      </c>
      <c r="J1016" s="209">
        <v>2761.4</v>
      </c>
      <c r="K1016" s="342">
        <v>69</v>
      </c>
      <c r="L1016" s="209">
        <f>'Приложение 2'!C1017</f>
        <v>221443</v>
      </c>
      <c r="M1016" s="209">
        <v>0</v>
      </c>
      <c r="N1016" s="209">
        <v>145650.85999999999</v>
      </c>
      <c r="O1016" s="237">
        <v>0</v>
      </c>
      <c r="P1016" s="209">
        <v>75792.14</v>
      </c>
      <c r="Q1016" s="237">
        <v>0</v>
      </c>
      <c r="R1016" s="51">
        <f t="shared" si="197"/>
        <v>80.19229376403274</v>
      </c>
      <c r="S1016" s="209">
        <v>117.29</v>
      </c>
      <c r="T1016" s="409">
        <v>43830</v>
      </c>
    </row>
    <row r="1017" spans="1:22" s="4" customFormat="1" x14ac:dyDescent="0.25">
      <c r="A1017" s="58" t="s">
        <v>1224</v>
      </c>
      <c r="B1017" s="435" t="s">
        <v>153</v>
      </c>
      <c r="C1017" s="341">
        <v>1971</v>
      </c>
      <c r="D1017" s="341">
        <v>1971</v>
      </c>
      <c r="E1017" s="341" t="s">
        <v>272</v>
      </c>
      <c r="F1017" s="341">
        <v>2</v>
      </c>
      <c r="G1017" s="341">
        <v>2</v>
      </c>
      <c r="H1017" s="209">
        <v>624.6</v>
      </c>
      <c r="I1017" s="209">
        <v>574.20000000000005</v>
      </c>
      <c r="J1017" s="209">
        <v>574.20000000000005</v>
      </c>
      <c r="K1017" s="342">
        <v>24</v>
      </c>
      <c r="L1017" s="209">
        <f>'Приложение 2'!C1018</f>
        <v>254426</v>
      </c>
      <c r="M1017" s="209">
        <v>0</v>
      </c>
      <c r="N1017" s="209">
        <v>167344.94</v>
      </c>
      <c r="O1017" s="237">
        <v>0</v>
      </c>
      <c r="P1017" s="209">
        <v>87081.06</v>
      </c>
      <c r="Q1017" s="237">
        <v>0</v>
      </c>
      <c r="R1017" s="51">
        <f t="shared" si="197"/>
        <v>443.09648206199927</v>
      </c>
      <c r="S1017" s="209">
        <v>3057.65</v>
      </c>
      <c r="T1017" s="409">
        <v>43830</v>
      </c>
    </row>
    <row r="1018" spans="1:22" s="4" customFormat="1" x14ac:dyDescent="0.25">
      <c r="A1018" s="58" t="s">
        <v>1276</v>
      </c>
      <c r="B1018" s="435" t="s">
        <v>73</v>
      </c>
      <c r="C1018" s="341">
        <v>1962</v>
      </c>
      <c r="D1018" s="341">
        <v>1962</v>
      </c>
      <c r="E1018" s="341" t="s">
        <v>272</v>
      </c>
      <c r="F1018" s="341">
        <v>2</v>
      </c>
      <c r="G1018" s="341">
        <v>2</v>
      </c>
      <c r="H1018" s="209">
        <v>557.5</v>
      </c>
      <c r="I1018" s="209">
        <v>513.1</v>
      </c>
      <c r="J1018" s="209">
        <v>513.1</v>
      </c>
      <c r="K1018" s="342">
        <v>24</v>
      </c>
      <c r="L1018" s="209">
        <f>'Приложение 2'!C1019</f>
        <v>524683</v>
      </c>
      <c r="M1018" s="209">
        <v>0</v>
      </c>
      <c r="N1018" s="209">
        <v>311363.52</v>
      </c>
      <c r="O1018" s="237">
        <v>0</v>
      </c>
      <c r="P1018" s="209">
        <v>213319.48</v>
      </c>
      <c r="Q1018" s="237">
        <v>0</v>
      </c>
      <c r="R1018" s="51">
        <f t="shared" si="197"/>
        <v>1022.5745468719548</v>
      </c>
      <c r="S1018" s="209">
        <v>4411</v>
      </c>
      <c r="T1018" s="409">
        <v>43830</v>
      </c>
    </row>
    <row r="1019" spans="1:22" s="4" customFormat="1" x14ac:dyDescent="0.25">
      <c r="A1019" s="58" t="s">
        <v>139</v>
      </c>
      <c r="B1019" s="435" t="s">
        <v>154</v>
      </c>
      <c r="C1019" s="341">
        <v>1968</v>
      </c>
      <c r="D1019" s="341">
        <v>1968</v>
      </c>
      <c r="E1019" s="341" t="s">
        <v>272</v>
      </c>
      <c r="F1019" s="341">
        <v>2</v>
      </c>
      <c r="G1019" s="341">
        <v>2</v>
      </c>
      <c r="H1019" s="209">
        <v>579.29999999999995</v>
      </c>
      <c r="I1019" s="209">
        <v>541.4</v>
      </c>
      <c r="J1019" s="209">
        <v>541.1</v>
      </c>
      <c r="K1019" s="342">
        <v>33</v>
      </c>
      <c r="L1019" s="209">
        <f>'Приложение 2'!C1020</f>
        <v>252228</v>
      </c>
      <c r="M1019" s="209">
        <v>0</v>
      </c>
      <c r="N1019" s="209">
        <v>165899.23000000001</v>
      </c>
      <c r="O1019" s="237">
        <v>0</v>
      </c>
      <c r="P1019" s="209">
        <v>86328.77</v>
      </c>
      <c r="Q1019" s="237">
        <v>0</v>
      </c>
      <c r="R1019" s="51">
        <f t="shared" si="197"/>
        <v>465.88104913188033</v>
      </c>
      <c r="S1019" s="209">
        <v>3057.65</v>
      </c>
      <c r="T1019" s="409">
        <v>43830</v>
      </c>
    </row>
    <row r="1020" spans="1:22" s="4" customFormat="1" x14ac:dyDescent="0.25">
      <c r="A1020" s="58" t="s">
        <v>140</v>
      </c>
      <c r="B1020" s="435" t="s">
        <v>74</v>
      </c>
      <c r="C1020" s="341">
        <v>1970</v>
      </c>
      <c r="D1020" s="341">
        <v>1970</v>
      </c>
      <c r="E1020" s="341" t="s">
        <v>272</v>
      </c>
      <c r="F1020" s="341">
        <v>2</v>
      </c>
      <c r="G1020" s="341">
        <v>2</v>
      </c>
      <c r="H1020" s="209">
        <v>1063</v>
      </c>
      <c r="I1020" s="209">
        <v>980.2</v>
      </c>
      <c r="J1020" s="209">
        <v>980.2</v>
      </c>
      <c r="K1020" s="342">
        <v>24</v>
      </c>
      <c r="L1020" s="209">
        <f>'Приложение 2'!C1021</f>
        <v>78728</v>
      </c>
      <c r="M1020" s="209">
        <v>0</v>
      </c>
      <c r="N1020" s="209">
        <v>61349.04</v>
      </c>
      <c r="O1020" s="237">
        <v>0</v>
      </c>
      <c r="P1020" s="209">
        <v>17378.96</v>
      </c>
      <c r="Q1020" s="237">
        <v>0</v>
      </c>
      <c r="R1020" s="51">
        <f t="shared" si="197"/>
        <v>80.318302387267906</v>
      </c>
      <c r="S1020" s="209">
        <v>642.09</v>
      </c>
      <c r="T1020" s="409">
        <v>43830</v>
      </c>
    </row>
    <row r="1021" spans="1:22" s="4" customFormat="1" x14ac:dyDescent="0.25">
      <c r="A1021" s="58" t="s">
        <v>141</v>
      </c>
      <c r="B1021" s="435" t="s">
        <v>1277</v>
      </c>
      <c r="C1021" s="341">
        <v>1969</v>
      </c>
      <c r="D1021" s="341">
        <v>2003</v>
      </c>
      <c r="E1021" s="341" t="s">
        <v>272</v>
      </c>
      <c r="F1021" s="341">
        <v>2</v>
      </c>
      <c r="G1021" s="341">
        <v>4</v>
      </c>
      <c r="H1021" s="209">
        <v>1070.7</v>
      </c>
      <c r="I1021" s="209">
        <v>986</v>
      </c>
      <c r="J1021" s="209">
        <v>986</v>
      </c>
      <c r="K1021" s="342">
        <v>57</v>
      </c>
      <c r="L1021" s="209">
        <f>'Приложение 2'!C1022</f>
        <v>699237</v>
      </c>
      <c r="M1021" s="209">
        <v>0</v>
      </c>
      <c r="N1021" s="209">
        <v>684613.32000000007</v>
      </c>
      <c r="O1021" s="237">
        <v>0</v>
      </c>
      <c r="P1021" s="209">
        <v>14623.68</v>
      </c>
      <c r="Q1021" s="237">
        <v>0</v>
      </c>
      <c r="R1021" s="51">
        <f t="shared" si="197"/>
        <v>709.16531440162271</v>
      </c>
      <c r="S1021" s="209">
        <v>7549.9500000000007</v>
      </c>
      <c r="T1021" s="409">
        <v>43830</v>
      </c>
    </row>
    <row r="1022" spans="1:22" s="4" customFormat="1" x14ac:dyDescent="0.25">
      <c r="A1022" s="58" t="s">
        <v>142</v>
      </c>
      <c r="B1022" s="435" t="s">
        <v>155</v>
      </c>
      <c r="C1022" s="341">
        <v>1970</v>
      </c>
      <c r="D1022" s="341">
        <v>1970</v>
      </c>
      <c r="E1022" s="341" t="s">
        <v>272</v>
      </c>
      <c r="F1022" s="341">
        <v>2</v>
      </c>
      <c r="G1022" s="341">
        <v>2</v>
      </c>
      <c r="H1022" s="209">
        <v>539.5</v>
      </c>
      <c r="I1022" s="209">
        <v>492</v>
      </c>
      <c r="J1022" s="209">
        <v>492</v>
      </c>
      <c r="K1022" s="342">
        <v>26</v>
      </c>
      <c r="L1022" s="209">
        <f>'Приложение 2'!C1023</f>
        <v>91108</v>
      </c>
      <c r="M1022" s="209">
        <v>0</v>
      </c>
      <c r="N1022" s="209">
        <v>59924.94</v>
      </c>
      <c r="O1022" s="237">
        <v>0</v>
      </c>
      <c r="P1022" s="209">
        <v>31183.06</v>
      </c>
      <c r="Q1022" s="237">
        <v>0</v>
      </c>
      <c r="R1022" s="51">
        <f t="shared" si="197"/>
        <v>185.17886178861789</v>
      </c>
      <c r="S1022" s="209">
        <v>642.09</v>
      </c>
      <c r="T1022" s="409">
        <v>43830</v>
      </c>
    </row>
    <row r="1023" spans="1:22" s="4" customFormat="1" x14ac:dyDescent="0.25">
      <c r="A1023" s="58" t="s">
        <v>143</v>
      </c>
      <c r="B1023" s="435" t="s">
        <v>156</v>
      </c>
      <c r="C1023" s="341">
        <v>1969</v>
      </c>
      <c r="D1023" s="341">
        <v>1969</v>
      </c>
      <c r="E1023" s="341" t="s">
        <v>272</v>
      </c>
      <c r="F1023" s="341">
        <v>2</v>
      </c>
      <c r="G1023" s="341">
        <v>2</v>
      </c>
      <c r="H1023" s="209">
        <v>582.4</v>
      </c>
      <c r="I1023" s="209">
        <v>534.5</v>
      </c>
      <c r="J1023" s="209">
        <v>534.5</v>
      </c>
      <c r="K1023" s="342">
        <v>36</v>
      </c>
      <c r="L1023" s="209">
        <f>'Приложение 2'!C1024</f>
        <v>72108</v>
      </c>
      <c r="M1023" s="209">
        <v>0</v>
      </c>
      <c r="N1023" s="209">
        <v>47427.97</v>
      </c>
      <c r="O1023" s="237">
        <v>0</v>
      </c>
      <c r="P1023" s="209">
        <v>24680.03</v>
      </c>
      <c r="Q1023" s="237">
        <v>0</v>
      </c>
      <c r="R1023" s="51">
        <f t="shared" si="197"/>
        <v>134.90739008419084</v>
      </c>
      <c r="S1023" s="209">
        <v>1223.1300000000001</v>
      </c>
      <c r="T1023" s="409">
        <v>43830</v>
      </c>
    </row>
    <row r="1024" spans="1:22" s="4" customFormat="1" x14ac:dyDescent="0.25">
      <c r="A1024" s="58" t="s">
        <v>144</v>
      </c>
      <c r="B1024" s="435" t="s">
        <v>157</v>
      </c>
      <c r="C1024" s="341">
        <v>1965</v>
      </c>
      <c r="D1024" s="341">
        <v>1965</v>
      </c>
      <c r="E1024" s="341" t="s">
        <v>272</v>
      </c>
      <c r="F1024" s="341">
        <v>2</v>
      </c>
      <c r="G1024" s="341">
        <v>2</v>
      </c>
      <c r="H1024" s="209">
        <v>586.20000000000005</v>
      </c>
      <c r="I1024" s="209">
        <v>539.1</v>
      </c>
      <c r="J1024" s="209">
        <v>539.1</v>
      </c>
      <c r="K1024" s="342">
        <v>34</v>
      </c>
      <c r="L1024" s="209">
        <f>'Приложение 2'!C1025</f>
        <v>72161</v>
      </c>
      <c r="M1024" s="209">
        <v>0</v>
      </c>
      <c r="N1024" s="209">
        <v>47462.83</v>
      </c>
      <c r="O1024" s="237">
        <v>0</v>
      </c>
      <c r="P1024" s="209">
        <v>24698.17</v>
      </c>
      <c r="Q1024" s="237">
        <v>0</v>
      </c>
      <c r="R1024" s="51">
        <f t="shared" si="197"/>
        <v>133.85457243554072</v>
      </c>
      <c r="S1024" s="209">
        <v>1223.1300000000001</v>
      </c>
      <c r="T1024" s="409">
        <v>43830</v>
      </c>
    </row>
    <row r="1025" spans="1:22" s="4" customFormat="1" x14ac:dyDescent="0.25">
      <c r="A1025" s="58" t="s">
        <v>145</v>
      </c>
      <c r="B1025" s="435" t="s">
        <v>1223</v>
      </c>
      <c r="C1025" s="341">
        <v>1965</v>
      </c>
      <c r="D1025" s="341">
        <v>1965</v>
      </c>
      <c r="E1025" s="341" t="s">
        <v>272</v>
      </c>
      <c r="F1025" s="341">
        <v>2</v>
      </c>
      <c r="G1025" s="341">
        <v>2</v>
      </c>
      <c r="H1025" s="209">
        <v>590</v>
      </c>
      <c r="I1025" s="209">
        <v>548.29999999999995</v>
      </c>
      <c r="J1025" s="209">
        <v>548.29999999999995</v>
      </c>
      <c r="K1025" s="342">
        <v>30</v>
      </c>
      <c r="L1025" s="209">
        <f>'Приложение 2'!C1026</f>
        <v>126373</v>
      </c>
      <c r="M1025" s="209">
        <v>0</v>
      </c>
      <c r="N1025" s="209">
        <v>83119.97</v>
      </c>
      <c r="O1025" s="237">
        <v>0</v>
      </c>
      <c r="P1025" s="209">
        <v>43253.03</v>
      </c>
      <c r="Q1025" s="237">
        <v>0</v>
      </c>
      <c r="R1025" s="51">
        <f t="shared" si="197"/>
        <v>230.48148823636697</v>
      </c>
      <c r="S1025" s="209">
        <v>2140.3900000000003</v>
      </c>
      <c r="T1025" s="409">
        <v>43830</v>
      </c>
    </row>
    <row r="1026" spans="1:22" s="4" customFormat="1" x14ac:dyDescent="0.25">
      <c r="A1026" s="58" t="s">
        <v>146</v>
      </c>
      <c r="B1026" s="435" t="s">
        <v>594</v>
      </c>
      <c r="C1026" s="341">
        <v>1964</v>
      </c>
      <c r="D1026" s="341">
        <v>2012</v>
      </c>
      <c r="E1026" s="341" t="s">
        <v>272</v>
      </c>
      <c r="F1026" s="341">
        <v>2</v>
      </c>
      <c r="G1026" s="341">
        <v>2</v>
      </c>
      <c r="H1026" s="209">
        <v>581</v>
      </c>
      <c r="I1026" s="209">
        <v>533</v>
      </c>
      <c r="J1026" s="209">
        <v>533</v>
      </c>
      <c r="K1026" s="342">
        <v>26</v>
      </c>
      <c r="L1026" s="209">
        <f>'Приложение 2'!C1027</f>
        <v>86896</v>
      </c>
      <c r="M1026" s="209">
        <v>0</v>
      </c>
      <c r="N1026" s="209">
        <v>86896</v>
      </c>
      <c r="O1026" s="237">
        <v>0</v>
      </c>
      <c r="P1026" s="209">
        <v>0</v>
      </c>
      <c r="Q1026" s="237">
        <v>0</v>
      </c>
      <c r="R1026" s="51">
        <f t="shared" si="197"/>
        <v>163.03189493433396</v>
      </c>
      <c r="S1026" s="209">
        <v>6031.87</v>
      </c>
      <c r="T1026" s="409">
        <v>43830</v>
      </c>
    </row>
    <row r="1027" spans="1:22" s="4" customFormat="1" x14ac:dyDescent="0.25">
      <c r="A1027" s="58" t="s">
        <v>147</v>
      </c>
      <c r="B1027" s="435" t="s">
        <v>158</v>
      </c>
      <c r="C1027" s="341">
        <v>1961</v>
      </c>
      <c r="D1027" s="341">
        <v>1961</v>
      </c>
      <c r="E1027" s="341" t="s">
        <v>272</v>
      </c>
      <c r="F1027" s="341">
        <v>2</v>
      </c>
      <c r="G1027" s="341">
        <v>2</v>
      </c>
      <c r="H1027" s="209">
        <v>582.1</v>
      </c>
      <c r="I1027" s="209">
        <v>541.1</v>
      </c>
      <c r="J1027" s="209">
        <v>541.1</v>
      </c>
      <c r="K1027" s="342">
        <v>32</v>
      </c>
      <c r="L1027" s="209">
        <f>'Приложение 2'!C1028</f>
        <v>72104</v>
      </c>
      <c r="M1027" s="209">
        <v>0</v>
      </c>
      <c r="N1027" s="209">
        <v>47425.34</v>
      </c>
      <c r="O1027" s="237">
        <v>0</v>
      </c>
      <c r="P1027" s="209">
        <v>24678.66</v>
      </c>
      <c r="Q1027" s="237">
        <v>0</v>
      </c>
      <c r="R1027" s="51">
        <f t="shared" si="197"/>
        <v>133.25448161153207</v>
      </c>
      <c r="S1027" s="209">
        <v>1223.1300000000001</v>
      </c>
      <c r="T1027" s="409">
        <v>43830</v>
      </c>
    </row>
    <row r="1028" spans="1:22" s="4" customFormat="1" x14ac:dyDescent="0.25">
      <c r="A1028" s="58" t="s">
        <v>148</v>
      </c>
      <c r="B1028" s="435" t="s">
        <v>159</v>
      </c>
      <c r="C1028" s="341">
        <v>1970</v>
      </c>
      <c r="D1028" s="341">
        <v>1970</v>
      </c>
      <c r="E1028" s="341" t="s">
        <v>272</v>
      </c>
      <c r="F1028" s="341">
        <v>2</v>
      </c>
      <c r="G1028" s="341">
        <v>2</v>
      </c>
      <c r="H1028" s="209">
        <v>586.4</v>
      </c>
      <c r="I1028" s="209">
        <v>544.4</v>
      </c>
      <c r="J1028" s="209">
        <v>544.4</v>
      </c>
      <c r="K1028" s="342">
        <v>29</v>
      </c>
      <c r="L1028" s="209">
        <f>'Приложение 2'!C1029</f>
        <v>126287</v>
      </c>
      <c r="M1028" s="209">
        <v>0</v>
      </c>
      <c r="N1028" s="209">
        <v>83063.399999999994</v>
      </c>
      <c r="O1028" s="237">
        <v>0</v>
      </c>
      <c r="P1028" s="209">
        <v>43223.6</v>
      </c>
      <c r="Q1028" s="237">
        <v>0</v>
      </c>
      <c r="R1028" s="51">
        <f t="shared" si="197"/>
        <v>231.97465099191771</v>
      </c>
      <c r="S1028" s="209">
        <v>2140.3900000000003</v>
      </c>
      <c r="T1028" s="409">
        <v>43830</v>
      </c>
    </row>
    <row r="1029" spans="1:22" s="15" customFormat="1" x14ac:dyDescent="0.25">
      <c r="A1029" s="52" t="s">
        <v>809</v>
      </c>
      <c r="B1029" s="41" t="s">
        <v>810</v>
      </c>
      <c r="C1029" s="97" t="s">
        <v>268</v>
      </c>
      <c r="D1029" s="97" t="s">
        <v>268</v>
      </c>
      <c r="E1029" s="97" t="s">
        <v>268</v>
      </c>
      <c r="F1029" s="97" t="s">
        <v>268</v>
      </c>
      <c r="G1029" s="97" t="s">
        <v>268</v>
      </c>
      <c r="H1029" s="43">
        <f t="shared" ref="H1029:Q1029" si="198">H1030+H1032+H1033++H1034+H1035</f>
        <v>1176.4000000000001</v>
      </c>
      <c r="I1029" s="43">
        <f t="shared" si="198"/>
        <v>1048.5999999999999</v>
      </c>
      <c r="J1029" s="43">
        <f t="shared" si="198"/>
        <v>812.5</v>
      </c>
      <c r="K1029" s="98">
        <f t="shared" si="198"/>
        <v>39</v>
      </c>
      <c r="L1029" s="43">
        <f t="shared" si="198"/>
        <v>5263617.5999999996</v>
      </c>
      <c r="M1029" s="43">
        <f t="shared" si="198"/>
        <v>0</v>
      </c>
      <c r="N1029" s="43">
        <f t="shared" si="198"/>
        <v>0</v>
      </c>
      <c r="O1029" s="43">
        <f t="shared" si="198"/>
        <v>0</v>
      </c>
      <c r="P1029" s="43">
        <f t="shared" si="198"/>
        <v>3719448.83</v>
      </c>
      <c r="Q1029" s="43">
        <f t="shared" si="198"/>
        <v>1544168.77</v>
      </c>
      <c r="R1029" s="43" t="s">
        <v>268</v>
      </c>
      <c r="S1029" s="43" t="s">
        <v>268</v>
      </c>
      <c r="T1029" s="97" t="s">
        <v>268</v>
      </c>
      <c r="U1029" s="10"/>
      <c r="V1029" s="10"/>
    </row>
    <row r="1030" spans="1:22" s="15" customFormat="1" x14ac:dyDescent="0.25">
      <c r="A1030" s="52" t="s">
        <v>819</v>
      </c>
      <c r="B1030" s="41" t="s">
        <v>811</v>
      </c>
      <c r="C1030" s="97" t="s">
        <v>268</v>
      </c>
      <c r="D1030" s="97" t="s">
        <v>268</v>
      </c>
      <c r="E1030" s="97" t="s">
        <v>268</v>
      </c>
      <c r="F1030" s="97" t="s">
        <v>268</v>
      </c>
      <c r="G1030" s="97" t="s">
        <v>268</v>
      </c>
      <c r="H1030" s="43">
        <f t="shared" ref="H1030:Q1030" si="199">SUM(H1031:H1031)</f>
        <v>836.5</v>
      </c>
      <c r="I1030" s="43">
        <f t="shared" si="199"/>
        <v>745.4</v>
      </c>
      <c r="J1030" s="43">
        <f t="shared" si="199"/>
        <v>509.3</v>
      </c>
      <c r="K1030" s="98">
        <f t="shared" si="199"/>
        <v>26</v>
      </c>
      <c r="L1030" s="43">
        <f t="shared" si="199"/>
        <v>1098086</v>
      </c>
      <c r="M1030" s="43">
        <f t="shared" si="199"/>
        <v>0</v>
      </c>
      <c r="N1030" s="43">
        <f t="shared" si="199"/>
        <v>0</v>
      </c>
      <c r="O1030" s="43">
        <f t="shared" si="199"/>
        <v>0</v>
      </c>
      <c r="P1030" s="43">
        <f t="shared" si="199"/>
        <v>1098086</v>
      </c>
      <c r="Q1030" s="43">
        <f t="shared" si="199"/>
        <v>0</v>
      </c>
      <c r="R1030" s="43" t="s">
        <v>268</v>
      </c>
      <c r="S1030" s="43" t="s">
        <v>268</v>
      </c>
      <c r="T1030" s="97" t="s">
        <v>268</v>
      </c>
      <c r="U1030" s="10"/>
      <c r="V1030" s="10"/>
    </row>
    <row r="1031" spans="1:22" s="17" customFormat="1" x14ac:dyDescent="0.25">
      <c r="A1031" s="58" t="s">
        <v>820</v>
      </c>
      <c r="B1031" s="47" t="s">
        <v>812</v>
      </c>
      <c r="C1031" s="93">
        <v>1986</v>
      </c>
      <c r="D1031" s="93">
        <v>1986</v>
      </c>
      <c r="E1031" s="335" t="s">
        <v>272</v>
      </c>
      <c r="F1031" s="93">
        <v>2</v>
      </c>
      <c r="G1031" s="93">
        <v>3</v>
      </c>
      <c r="H1031" s="51">
        <v>836.5</v>
      </c>
      <c r="I1031" s="51">
        <v>745.4</v>
      </c>
      <c r="J1031" s="51">
        <v>509.3</v>
      </c>
      <c r="K1031" s="94">
        <v>26</v>
      </c>
      <c r="L1031" s="51">
        <f>'Приложение 2'!C1032</f>
        <v>1098086</v>
      </c>
      <c r="M1031" s="51">
        <v>0</v>
      </c>
      <c r="N1031" s="51">
        <v>0</v>
      </c>
      <c r="O1031" s="51">
        <v>0</v>
      </c>
      <c r="P1031" s="51">
        <v>1098086</v>
      </c>
      <c r="Q1031" s="51">
        <v>0</v>
      </c>
      <c r="R1031" s="51">
        <f>L1031/I1031</f>
        <v>1473.1499865843844</v>
      </c>
      <c r="S1031" s="51">
        <f>R1031</f>
        <v>1473.1499865843844</v>
      </c>
      <c r="T1031" s="336">
        <v>43830</v>
      </c>
      <c r="U1031" s="10" t="s">
        <v>1320</v>
      </c>
    </row>
    <row r="1032" spans="1:22" s="15" customFormat="1" x14ac:dyDescent="0.25">
      <c r="A1032" s="52" t="s">
        <v>1124</v>
      </c>
      <c r="B1032" s="41" t="s">
        <v>1110</v>
      </c>
      <c r="C1032" s="97" t="s">
        <v>268</v>
      </c>
      <c r="D1032" s="97" t="s">
        <v>268</v>
      </c>
      <c r="E1032" s="97" t="s">
        <v>268</v>
      </c>
      <c r="F1032" s="97" t="s">
        <v>268</v>
      </c>
      <c r="G1032" s="97" t="s">
        <v>268</v>
      </c>
      <c r="H1032" s="43">
        <v>0</v>
      </c>
      <c r="I1032" s="43">
        <v>0</v>
      </c>
      <c r="J1032" s="43">
        <v>0</v>
      </c>
      <c r="K1032" s="98">
        <v>0</v>
      </c>
      <c r="L1032" s="43">
        <v>0</v>
      </c>
      <c r="M1032" s="43">
        <v>0</v>
      </c>
      <c r="N1032" s="43">
        <v>0</v>
      </c>
      <c r="O1032" s="43">
        <v>0</v>
      </c>
      <c r="P1032" s="43">
        <v>0</v>
      </c>
      <c r="Q1032" s="43">
        <v>0</v>
      </c>
      <c r="R1032" s="43" t="s">
        <v>268</v>
      </c>
      <c r="S1032" s="43" t="s">
        <v>268</v>
      </c>
      <c r="T1032" s="97" t="s">
        <v>268</v>
      </c>
      <c r="U1032" s="10"/>
      <c r="V1032" s="10"/>
    </row>
    <row r="1033" spans="1:22" s="15" customFormat="1" x14ac:dyDescent="0.25">
      <c r="A1033" s="52" t="s">
        <v>1125</v>
      </c>
      <c r="B1033" s="41" t="s">
        <v>1116</v>
      </c>
      <c r="C1033" s="97" t="s">
        <v>268</v>
      </c>
      <c r="D1033" s="97" t="s">
        <v>268</v>
      </c>
      <c r="E1033" s="97" t="s">
        <v>268</v>
      </c>
      <c r="F1033" s="97" t="s">
        <v>268</v>
      </c>
      <c r="G1033" s="97" t="s">
        <v>268</v>
      </c>
      <c r="H1033" s="43">
        <v>0</v>
      </c>
      <c r="I1033" s="43">
        <v>0</v>
      </c>
      <c r="J1033" s="43">
        <v>0</v>
      </c>
      <c r="K1033" s="98">
        <v>0</v>
      </c>
      <c r="L1033" s="43">
        <v>0</v>
      </c>
      <c r="M1033" s="43">
        <v>0</v>
      </c>
      <c r="N1033" s="43">
        <v>0</v>
      </c>
      <c r="O1033" s="43">
        <v>0</v>
      </c>
      <c r="P1033" s="43">
        <v>0</v>
      </c>
      <c r="Q1033" s="43">
        <v>0</v>
      </c>
      <c r="R1033" s="43" t="s">
        <v>268</v>
      </c>
      <c r="S1033" s="43" t="s">
        <v>268</v>
      </c>
      <c r="T1033" s="97" t="s">
        <v>268</v>
      </c>
      <c r="U1033" s="10"/>
      <c r="V1033" s="10"/>
    </row>
    <row r="1034" spans="1:22" s="15" customFormat="1" x14ac:dyDescent="0.25">
      <c r="A1034" s="52" t="s">
        <v>1130</v>
      </c>
      <c r="B1034" s="41" t="s">
        <v>1117</v>
      </c>
      <c r="C1034" s="97" t="s">
        <v>268</v>
      </c>
      <c r="D1034" s="97" t="s">
        <v>268</v>
      </c>
      <c r="E1034" s="97" t="s">
        <v>268</v>
      </c>
      <c r="F1034" s="97" t="s">
        <v>268</v>
      </c>
      <c r="G1034" s="97" t="s">
        <v>268</v>
      </c>
      <c r="H1034" s="43">
        <v>0</v>
      </c>
      <c r="I1034" s="43">
        <v>0</v>
      </c>
      <c r="J1034" s="43">
        <v>0</v>
      </c>
      <c r="K1034" s="98">
        <v>0</v>
      </c>
      <c r="L1034" s="43">
        <v>0</v>
      </c>
      <c r="M1034" s="43">
        <v>0</v>
      </c>
      <c r="N1034" s="43">
        <v>0</v>
      </c>
      <c r="O1034" s="43">
        <v>0</v>
      </c>
      <c r="P1034" s="43">
        <v>0</v>
      </c>
      <c r="Q1034" s="43">
        <v>0</v>
      </c>
      <c r="R1034" s="43" t="s">
        <v>268</v>
      </c>
      <c r="S1034" s="43" t="s">
        <v>268</v>
      </c>
      <c r="T1034" s="97" t="s">
        <v>268</v>
      </c>
      <c r="U1034" s="10"/>
      <c r="V1034" s="10"/>
    </row>
    <row r="1035" spans="1:22" s="15" customFormat="1" x14ac:dyDescent="0.25">
      <c r="A1035" s="52" t="s">
        <v>1132</v>
      </c>
      <c r="B1035" s="41" t="s">
        <v>1118</v>
      </c>
      <c r="C1035" s="97" t="s">
        <v>268</v>
      </c>
      <c r="D1035" s="97" t="s">
        <v>268</v>
      </c>
      <c r="E1035" s="97" t="s">
        <v>268</v>
      </c>
      <c r="F1035" s="97" t="s">
        <v>268</v>
      </c>
      <c r="G1035" s="97" t="s">
        <v>268</v>
      </c>
      <c r="H1035" s="43">
        <f>H1036</f>
        <v>339.9</v>
      </c>
      <c r="I1035" s="43">
        <f t="shared" ref="I1035:Q1035" si="200">I1036</f>
        <v>303.2</v>
      </c>
      <c r="J1035" s="43">
        <f t="shared" si="200"/>
        <v>303.2</v>
      </c>
      <c r="K1035" s="98">
        <f t="shared" si="200"/>
        <v>13</v>
      </c>
      <c r="L1035" s="43">
        <f t="shared" si="200"/>
        <v>4165531.6</v>
      </c>
      <c r="M1035" s="43">
        <f t="shared" si="200"/>
        <v>0</v>
      </c>
      <c r="N1035" s="43">
        <f t="shared" si="200"/>
        <v>0</v>
      </c>
      <c r="O1035" s="43">
        <f t="shared" si="200"/>
        <v>0</v>
      </c>
      <c r="P1035" s="43">
        <f t="shared" si="200"/>
        <v>2621362.83</v>
      </c>
      <c r="Q1035" s="43">
        <f t="shared" si="200"/>
        <v>1544168.77</v>
      </c>
      <c r="R1035" s="43" t="s">
        <v>268</v>
      </c>
      <c r="S1035" s="43" t="s">
        <v>268</v>
      </c>
      <c r="T1035" s="97" t="s">
        <v>268</v>
      </c>
      <c r="U1035" s="10"/>
      <c r="V1035" s="10"/>
    </row>
    <row r="1036" spans="1:22" s="15" customFormat="1" x14ac:dyDescent="0.25">
      <c r="A1036" s="58" t="s">
        <v>1138</v>
      </c>
      <c r="B1036" s="47" t="s">
        <v>1133</v>
      </c>
      <c r="C1036" s="93">
        <v>1983</v>
      </c>
      <c r="D1036" s="93">
        <v>2007</v>
      </c>
      <c r="E1036" s="335" t="s">
        <v>272</v>
      </c>
      <c r="F1036" s="93">
        <v>2</v>
      </c>
      <c r="G1036" s="93">
        <v>1</v>
      </c>
      <c r="H1036" s="93">
        <v>339.9</v>
      </c>
      <c r="I1036" s="93">
        <v>303.2</v>
      </c>
      <c r="J1036" s="93">
        <v>303.2</v>
      </c>
      <c r="K1036" s="93">
        <v>13</v>
      </c>
      <c r="L1036" s="51">
        <f>'Приложение 2'!C1037</f>
        <v>4165531.6</v>
      </c>
      <c r="M1036" s="51">
        <v>0</v>
      </c>
      <c r="N1036" s="421">
        <v>0</v>
      </c>
      <c r="O1036" s="421">
        <v>0</v>
      </c>
      <c r="P1036" s="421">
        <v>2621362.83</v>
      </c>
      <c r="Q1036" s="421">
        <v>1544168.77</v>
      </c>
      <c r="R1036" s="51">
        <f>L1036/I1036</f>
        <v>13738.560686015831</v>
      </c>
      <c r="S1036" s="51">
        <v>6209.3</v>
      </c>
      <c r="T1036" s="336">
        <v>43830</v>
      </c>
      <c r="U1036" s="10" t="s">
        <v>1320</v>
      </c>
      <c r="V1036" s="10"/>
    </row>
    <row r="1037" spans="1:22" s="15" customFormat="1" x14ac:dyDescent="0.25">
      <c r="A1037" s="52" t="s">
        <v>1181</v>
      </c>
      <c r="B1037" s="41" t="s">
        <v>1182</v>
      </c>
      <c r="C1037" s="97" t="s">
        <v>268</v>
      </c>
      <c r="D1037" s="97" t="s">
        <v>268</v>
      </c>
      <c r="E1037" s="97" t="s">
        <v>268</v>
      </c>
      <c r="F1037" s="97" t="s">
        <v>268</v>
      </c>
      <c r="G1037" s="97" t="s">
        <v>268</v>
      </c>
      <c r="H1037" s="43">
        <f t="shared" ref="H1037:Q1037" si="201">H1038+H1040+H1041+H1042</f>
        <v>805.52</v>
      </c>
      <c r="I1037" s="43">
        <f t="shared" si="201"/>
        <v>516.6</v>
      </c>
      <c r="J1037" s="43">
        <f t="shared" si="201"/>
        <v>516.6</v>
      </c>
      <c r="K1037" s="98">
        <f t="shared" si="201"/>
        <v>25</v>
      </c>
      <c r="L1037" s="43">
        <f t="shared" si="201"/>
        <v>1512891.6</v>
      </c>
      <c r="M1037" s="43">
        <f t="shared" si="201"/>
        <v>0</v>
      </c>
      <c r="N1037" s="43">
        <f t="shared" si="201"/>
        <v>1104713.45</v>
      </c>
      <c r="O1037" s="43">
        <f t="shared" si="201"/>
        <v>0</v>
      </c>
      <c r="P1037" s="43">
        <f t="shared" si="201"/>
        <v>408178.15</v>
      </c>
      <c r="Q1037" s="43">
        <f t="shared" si="201"/>
        <v>0</v>
      </c>
      <c r="R1037" s="43" t="s">
        <v>268</v>
      </c>
      <c r="S1037" s="43" t="s">
        <v>268</v>
      </c>
      <c r="T1037" s="97" t="s">
        <v>268</v>
      </c>
      <c r="U1037" s="10"/>
      <c r="V1037" s="10"/>
    </row>
    <row r="1038" spans="1:22" s="15" customFormat="1" x14ac:dyDescent="0.25">
      <c r="A1038" s="52" t="s">
        <v>1186</v>
      </c>
      <c r="B1038" s="41" t="s">
        <v>1185</v>
      </c>
      <c r="C1038" s="97" t="s">
        <v>268</v>
      </c>
      <c r="D1038" s="97" t="s">
        <v>268</v>
      </c>
      <c r="E1038" s="97" t="s">
        <v>268</v>
      </c>
      <c r="F1038" s="97" t="s">
        <v>268</v>
      </c>
      <c r="G1038" s="97" t="s">
        <v>268</v>
      </c>
      <c r="H1038" s="43">
        <f t="shared" ref="H1038:Q1038" si="202">SUM(H1039:H1039)</f>
        <v>805.52</v>
      </c>
      <c r="I1038" s="43">
        <f t="shared" si="202"/>
        <v>516.6</v>
      </c>
      <c r="J1038" s="43">
        <f t="shared" si="202"/>
        <v>516.6</v>
      </c>
      <c r="K1038" s="98">
        <f t="shared" si="202"/>
        <v>25</v>
      </c>
      <c r="L1038" s="43">
        <f t="shared" si="202"/>
        <v>1512891.6</v>
      </c>
      <c r="M1038" s="43">
        <f t="shared" si="202"/>
        <v>0</v>
      </c>
      <c r="N1038" s="43">
        <f t="shared" si="202"/>
        <v>1104713.45</v>
      </c>
      <c r="O1038" s="43">
        <f t="shared" si="202"/>
        <v>0</v>
      </c>
      <c r="P1038" s="43">
        <f t="shared" si="202"/>
        <v>408178.15</v>
      </c>
      <c r="Q1038" s="43">
        <f t="shared" si="202"/>
        <v>0</v>
      </c>
      <c r="R1038" s="43" t="s">
        <v>268</v>
      </c>
      <c r="S1038" s="43" t="s">
        <v>268</v>
      </c>
      <c r="T1038" s="97" t="s">
        <v>268</v>
      </c>
      <c r="U1038" s="10"/>
      <c r="V1038" s="10"/>
    </row>
    <row r="1039" spans="1:22" s="17" customFormat="1" x14ac:dyDescent="0.25">
      <c r="A1039" s="58" t="s">
        <v>1184</v>
      </c>
      <c r="B1039" s="47" t="s">
        <v>1183</v>
      </c>
      <c r="C1039" s="93">
        <v>1972</v>
      </c>
      <c r="D1039" s="93">
        <v>1972</v>
      </c>
      <c r="E1039" s="335" t="s">
        <v>272</v>
      </c>
      <c r="F1039" s="93">
        <v>2</v>
      </c>
      <c r="G1039" s="93">
        <v>3</v>
      </c>
      <c r="H1039" s="51">
        <v>805.52</v>
      </c>
      <c r="I1039" s="51">
        <v>516.6</v>
      </c>
      <c r="J1039" s="51">
        <v>516.6</v>
      </c>
      <c r="K1039" s="94">
        <v>25</v>
      </c>
      <c r="L1039" s="51">
        <f>'Приложение 2'!C1040</f>
        <v>1512891.6</v>
      </c>
      <c r="M1039" s="51">
        <v>0</v>
      </c>
      <c r="N1039" s="51">
        <v>1104713.45</v>
      </c>
      <c r="O1039" s="51">
        <v>0</v>
      </c>
      <c r="P1039" s="51">
        <v>408178.15</v>
      </c>
      <c r="Q1039" s="51">
        <v>0</v>
      </c>
      <c r="R1039" s="51">
        <f>L1039/I1039</f>
        <v>2928.5551684088268</v>
      </c>
      <c r="S1039" s="51">
        <v>7325.06</v>
      </c>
      <c r="T1039" s="336">
        <v>43830</v>
      </c>
      <c r="U1039" s="436" t="s">
        <v>1321</v>
      </c>
    </row>
    <row r="1040" spans="1:22" s="15" customFormat="1" x14ac:dyDescent="0.25">
      <c r="A1040" s="52" t="s">
        <v>1212</v>
      </c>
      <c r="B1040" s="41" t="s">
        <v>1204</v>
      </c>
      <c r="C1040" s="97" t="s">
        <v>268</v>
      </c>
      <c r="D1040" s="97" t="s">
        <v>268</v>
      </c>
      <c r="E1040" s="97" t="s">
        <v>268</v>
      </c>
      <c r="F1040" s="97" t="s">
        <v>268</v>
      </c>
      <c r="G1040" s="97" t="s">
        <v>268</v>
      </c>
      <c r="H1040" s="43">
        <v>0</v>
      </c>
      <c r="I1040" s="43">
        <v>0</v>
      </c>
      <c r="J1040" s="43">
        <v>0</v>
      </c>
      <c r="K1040" s="98">
        <v>0</v>
      </c>
      <c r="L1040" s="43">
        <v>0</v>
      </c>
      <c r="M1040" s="43">
        <v>0</v>
      </c>
      <c r="N1040" s="43">
        <v>0</v>
      </c>
      <c r="O1040" s="43">
        <v>0</v>
      </c>
      <c r="P1040" s="43">
        <v>0</v>
      </c>
      <c r="Q1040" s="43">
        <v>0</v>
      </c>
      <c r="R1040" s="43" t="s">
        <v>268</v>
      </c>
      <c r="S1040" s="43" t="s">
        <v>268</v>
      </c>
      <c r="T1040" s="97" t="s">
        <v>268</v>
      </c>
      <c r="U1040" s="10"/>
      <c r="V1040" s="149"/>
    </row>
    <row r="1041" spans="1:22" s="15" customFormat="1" x14ac:dyDescent="0.25">
      <c r="A1041" s="52" t="s">
        <v>1279</v>
      </c>
      <c r="B1041" s="41" t="s">
        <v>1280</v>
      </c>
      <c r="C1041" s="97" t="s">
        <v>268</v>
      </c>
      <c r="D1041" s="97" t="s">
        <v>268</v>
      </c>
      <c r="E1041" s="97" t="s">
        <v>268</v>
      </c>
      <c r="F1041" s="97" t="s">
        <v>268</v>
      </c>
      <c r="G1041" s="97" t="s">
        <v>268</v>
      </c>
      <c r="H1041" s="43">
        <v>0</v>
      </c>
      <c r="I1041" s="43">
        <v>0</v>
      </c>
      <c r="J1041" s="43">
        <v>0</v>
      </c>
      <c r="K1041" s="43">
        <v>0</v>
      </c>
      <c r="L1041" s="43">
        <v>0</v>
      </c>
      <c r="M1041" s="43">
        <v>0</v>
      </c>
      <c r="N1041" s="43">
        <v>0</v>
      </c>
      <c r="O1041" s="43">
        <v>0</v>
      </c>
      <c r="P1041" s="43">
        <v>0</v>
      </c>
      <c r="Q1041" s="43">
        <v>0</v>
      </c>
      <c r="R1041" s="43" t="s">
        <v>268</v>
      </c>
      <c r="S1041" s="43" t="s">
        <v>268</v>
      </c>
      <c r="T1041" s="97" t="s">
        <v>268</v>
      </c>
      <c r="U1041" s="10"/>
      <c r="V1041" s="149"/>
    </row>
    <row r="1042" spans="1:22" s="15" customFormat="1" x14ac:dyDescent="0.25">
      <c r="A1042" s="52" t="s">
        <v>1287</v>
      </c>
      <c r="B1042" s="41" t="s">
        <v>1286</v>
      </c>
      <c r="C1042" s="97" t="s">
        <v>268</v>
      </c>
      <c r="D1042" s="97" t="s">
        <v>268</v>
      </c>
      <c r="E1042" s="97" t="s">
        <v>268</v>
      </c>
      <c r="F1042" s="97" t="s">
        <v>268</v>
      </c>
      <c r="G1042" s="97" t="s">
        <v>268</v>
      </c>
      <c r="H1042" s="43">
        <v>0</v>
      </c>
      <c r="I1042" s="43">
        <v>0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0</v>
      </c>
      <c r="P1042" s="43">
        <v>0</v>
      </c>
      <c r="Q1042" s="43">
        <v>0</v>
      </c>
      <c r="R1042" s="43" t="s">
        <v>268</v>
      </c>
      <c r="S1042" s="43" t="s">
        <v>268</v>
      </c>
      <c r="T1042" s="97" t="s">
        <v>268</v>
      </c>
      <c r="U1042" s="10"/>
      <c r="V1042" s="149"/>
    </row>
    <row r="1047" spans="1:22" x14ac:dyDescent="0.25">
      <c r="N1047" s="149"/>
      <c r="O1047" s="149"/>
      <c r="P1047" s="149"/>
      <c r="Q1047" s="149"/>
    </row>
  </sheetData>
  <autoFilter ref="A8:AX1042"/>
  <mergeCells count="29">
    <mergeCell ref="Q1:T1"/>
    <mergeCell ref="P2:T2"/>
    <mergeCell ref="A11:B11"/>
    <mergeCell ref="A404:B404"/>
    <mergeCell ref="J5:J6"/>
    <mergeCell ref="C5:C7"/>
    <mergeCell ref="I5:I6"/>
    <mergeCell ref="E4:E7"/>
    <mergeCell ref="F4:F7"/>
    <mergeCell ref="A403:T403"/>
    <mergeCell ref="L4:Q4"/>
    <mergeCell ref="D5:D7"/>
    <mergeCell ref="R4:R6"/>
    <mergeCell ref="A713:B713"/>
    <mergeCell ref="A9:B9"/>
    <mergeCell ref="A712:T712"/>
    <mergeCell ref="A3:T3"/>
    <mergeCell ref="G4:G7"/>
    <mergeCell ref="K4:K6"/>
    <mergeCell ref="A4:A7"/>
    <mergeCell ref="B4:B7"/>
    <mergeCell ref="C4:D4"/>
    <mergeCell ref="I4:J4"/>
    <mergeCell ref="A10:T10"/>
    <mergeCell ref="S4:S6"/>
    <mergeCell ref="H4:H6"/>
    <mergeCell ref="T4:T7"/>
    <mergeCell ref="L5:L6"/>
    <mergeCell ref="M5:Q5"/>
  </mergeCells>
  <phoneticPr fontId="37" type="noConversion"/>
  <pageMargins left="0.59055118110236227" right="0.39370078740157483" top="1.1811023622047245" bottom="0.39370078740157483" header="0.31496062992125984" footer="0.19685039370078741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43"/>
  <sheetViews>
    <sheetView zoomScale="78" zoomScaleNormal="78" zoomScaleSheetLayoutView="73" workbookViewId="0">
      <pane ySplit="8" topLeftCell="A60" activePane="bottomLeft" state="frozen"/>
      <selection pane="bottomLeft" activeCell="Q2" sqref="Q2:V2"/>
    </sheetView>
  </sheetViews>
  <sheetFormatPr defaultRowHeight="15" x14ac:dyDescent="0.25"/>
  <cols>
    <col min="1" max="1" width="8.85546875" style="10" customWidth="1"/>
    <col min="2" max="2" width="57.28515625" style="10" customWidth="1"/>
    <col min="3" max="3" width="18" style="10" customWidth="1"/>
    <col min="4" max="4" width="21.140625" style="10" bestFit="1" customWidth="1"/>
    <col min="5" max="8" width="16" style="10" bestFit="1" customWidth="1"/>
    <col min="9" max="9" width="15.85546875" style="10" bestFit="1" customWidth="1"/>
    <col min="10" max="10" width="7.140625" style="10" customWidth="1"/>
    <col min="11" max="11" width="7.28515625" style="10" customWidth="1"/>
    <col min="12" max="12" width="11.7109375" style="10" bestFit="1" customWidth="1"/>
    <col min="13" max="13" width="17.140625" style="10" customWidth="1"/>
    <col min="14" max="15" width="6.42578125" style="10" customWidth="1"/>
    <col min="16" max="16" width="10.7109375" style="10" bestFit="1" customWidth="1"/>
    <col min="17" max="17" width="16.42578125" style="10" customWidth="1"/>
    <col min="18" max="18" width="9.85546875" style="10" customWidth="1"/>
    <col min="19" max="19" width="16.5703125" style="10" customWidth="1"/>
    <col min="20" max="20" width="13.85546875" style="10" customWidth="1"/>
    <col min="21" max="21" width="13" style="10" customWidth="1"/>
    <col min="22" max="22" width="17.7109375" style="10" customWidth="1"/>
    <col min="23" max="23" width="11.28515625" style="10" hidden="1" customWidth="1"/>
    <col min="24" max="24" width="11.42578125" style="10" hidden="1" customWidth="1"/>
    <col min="25" max="25" width="9.140625" style="10" hidden="1" customWidth="1"/>
    <col min="26" max="26" width="10" style="10" hidden="1" customWidth="1"/>
    <col min="27" max="27" width="11.85546875" style="10" hidden="1" customWidth="1"/>
    <col min="28" max="28" width="9.140625" style="10" hidden="1" customWidth="1"/>
    <col min="29" max="29" width="10.85546875" style="10" customWidth="1"/>
    <col min="30" max="30" width="9.140625" style="10"/>
    <col min="31" max="31" width="18.7109375" style="10" customWidth="1"/>
    <col min="32" max="16384" width="9.140625" style="10"/>
  </cols>
  <sheetData>
    <row r="1" spans="1:26" ht="51.75" customHeight="1" x14ac:dyDescent="0.25">
      <c r="Q1" s="511"/>
      <c r="R1" s="511"/>
      <c r="S1" s="511"/>
      <c r="T1" s="511"/>
      <c r="U1" s="511"/>
      <c r="V1" s="511"/>
    </row>
    <row r="2" spans="1:26" s="3" customFormat="1" ht="54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11" t="s">
        <v>105</v>
      </c>
      <c r="R2" s="511"/>
      <c r="S2" s="511"/>
      <c r="T2" s="511"/>
      <c r="U2" s="511"/>
      <c r="V2" s="511"/>
    </row>
    <row r="3" spans="1:26" s="3" customFormat="1" ht="15.75" customHeight="1" x14ac:dyDescent="0.25">
      <c r="A3" s="2"/>
      <c r="B3" s="2"/>
      <c r="C3" s="2"/>
      <c r="D3" s="14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5"/>
      <c r="R3" s="35"/>
      <c r="S3" s="35"/>
      <c r="T3" s="35"/>
      <c r="U3" s="35"/>
      <c r="V3" s="35"/>
    </row>
    <row r="4" spans="1:26" ht="39.75" customHeight="1" x14ac:dyDescent="0.25">
      <c r="A4" s="489" t="s">
        <v>289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6"/>
      <c r="X4" s="46"/>
      <c r="Y4" s="46"/>
      <c r="Z4" s="46"/>
    </row>
    <row r="5" spans="1:26" s="136" customFormat="1" x14ac:dyDescent="0.25">
      <c r="A5" s="496" t="s">
        <v>234</v>
      </c>
      <c r="B5" s="496" t="s">
        <v>207</v>
      </c>
      <c r="C5" s="496" t="s">
        <v>235</v>
      </c>
      <c r="D5" s="499" t="s">
        <v>236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00"/>
      <c r="T5" s="501" t="s">
        <v>262</v>
      </c>
      <c r="U5" s="510"/>
      <c r="V5" s="502"/>
      <c r="W5" s="135"/>
      <c r="X5" s="135"/>
      <c r="Y5" s="135"/>
      <c r="Z5" s="135"/>
    </row>
    <row r="6" spans="1:26" ht="28.5" customHeight="1" x14ac:dyDescent="0.25">
      <c r="A6" s="497"/>
      <c r="B6" s="497"/>
      <c r="C6" s="497"/>
      <c r="D6" s="506" t="s">
        <v>237</v>
      </c>
      <c r="E6" s="507"/>
      <c r="F6" s="507"/>
      <c r="G6" s="507"/>
      <c r="H6" s="507"/>
      <c r="I6" s="508"/>
      <c r="J6" s="512" t="s">
        <v>238</v>
      </c>
      <c r="K6" s="513"/>
      <c r="L6" s="512" t="s">
        <v>239</v>
      </c>
      <c r="M6" s="513"/>
      <c r="N6" s="512" t="s">
        <v>240</v>
      </c>
      <c r="O6" s="513"/>
      <c r="P6" s="512" t="s">
        <v>241</v>
      </c>
      <c r="Q6" s="513"/>
      <c r="R6" s="512" t="s">
        <v>242</v>
      </c>
      <c r="S6" s="513"/>
      <c r="T6" s="496" t="s">
        <v>260</v>
      </c>
      <c r="U6" s="496" t="s">
        <v>261</v>
      </c>
      <c r="V6" s="496" t="s">
        <v>243</v>
      </c>
      <c r="W6" s="46"/>
      <c r="X6" s="46"/>
      <c r="Y6" s="46"/>
      <c r="Z6" s="46"/>
    </row>
    <row r="7" spans="1:26" ht="32.25" customHeight="1" x14ac:dyDescent="0.25">
      <c r="A7" s="498"/>
      <c r="B7" s="498"/>
      <c r="C7" s="498"/>
      <c r="D7" s="93" t="s">
        <v>263</v>
      </c>
      <c r="E7" s="93" t="s">
        <v>264</v>
      </c>
      <c r="F7" s="93" t="s">
        <v>265</v>
      </c>
      <c r="G7" s="93" t="s">
        <v>266</v>
      </c>
      <c r="H7" s="93" t="s">
        <v>624</v>
      </c>
      <c r="I7" s="93" t="s">
        <v>267</v>
      </c>
      <c r="J7" s="506"/>
      <c r="K7" s="508"/>
      <c r="L7" s="506"/>
      <c r="M7" s="508"/>
      <c r="N7" s="506"/>
      <c r="O7" s="508"/>
      <c r="P7" s="506"/>
      <c r="Q7" s="508"/>
      <c r="R7" s="506"/>
      <c r="S7" s="508"/>
      <c r="T7" s="498"/>
      <c r="U7" s="498"/>
      <c r="V7" s="498"/>
      <c r="W7" s="46"/>
      <c r="X7" s="46"/>
      <c r="Y7" s="46"/>
      <c r="Z7" s="46"/>
    </row>
    <row r="8" spans="1:26" x14ac:dyDescent="0.25">
      <c r="A8" s="331"/>
      <c r="B8" s="331"/>
      <c r="C8" s="93" t="s">
        <v>228</v>
      </c>
      <c r="D8" s="93" t="s">
        <v>228</v>
      </c>
      <c r="E8" s="93" t="s">
        <v>228</v>
      </c>
      <c r="F8" s="93" t="s">
        <v>228</v>
      </c>
      <c r="G8" s="93" t="s">
        <v>228</v>
      </c>
      <c r="H8" s="93" t="s">
        <v>228</v>
      </c>
      <c r="I8" s="93" t="s">
        <v>228</v>
      </c>
      <c r="J8" s="93" t="s">
        <v>244</v>
      </c>
      <c r="K8" s="93" t="s">
        <v>228</v>
      </c>
      <c r="L8" s="93" t="s">
        <v>245</v>
      </c>
      <c r="M8" s="93" t="s">
        <v>228</v>
      </c>
      <c r="N8" s="93" t="s">
        <v>245</v>
      </c>
      <c r="O8" s="93" t="s">
        <v>228</v>
      </c>
      <c r="P8" s="93" t="s">
        <v>245</v>
      </c>
      <c r="Q8" s="93" t="s">
        <v>228</v>
      </c>
      <c r="R8" s="93" t="s">
        <v>246</v>
      </c>
      <c r="S8" s="93" t="s">
        <v>228</v>
      </c>
      <c r="T8" s="93" t="s">
        <v>228</v>
      </c>
      <c r="U8" s="93" t="s">
        <v>247</v>
      </c>
      <c r="V8" s="93" t="s">
        <v>228</v>
      </c>
      <c r="W8" s="46"/>
      <c r="X8" s="46"/>
      <c r="Y8" s="46"/>
      <c r="Z8" s="46"/>
    </row>
    <row r="9" spans="1:26" x14ac:dyDescent="0.25">
      <c r="A9" s="95">
        <v>1</v>
      </c>
      <c r="B9" s="95">
        <v>2</v>
      </c>
      <c r="C9" s="95">
        <v>3</v>
      </c>
      <c r="D9" s="95">
        <v>4</v>
      </c>
      <c r="E9" s="95" t="s">
        <v>248</v>
      </c>
      <c r="F9" s="95" t="s">
        <v>249</v>
      </c>
      <c r="G9" s="95" t="s">
        <v>250</v>
      </c>
      <c r="H9" s="95" t="s">
        <v>251</v>
      </c>
      <c r="I9" s="95" t="s">
        <v>252</v>
      </c>
      <c r="J9" s="95">
        <v>5</v>
      </c>
      <c r="K9" s="95">
        <v>6</v>
      </c>
      <c r="L9" s="95">
        <v>7</v>
      </c>
      <c r="M9" s="95">
        <v>8</v>
      </c>
      <c r="N9" s="95">
        <v>9</v>
      </c>
      <c r="O9" s="95">
        <v>10</v>
      </c>
      <c r="P9" s="95">
        <v>11</v>
      </c>
      <c r="Q9" s="95">
        <v>12</v>
      </c>
      <c r="R9" s="95">
        <v>13</v>
      </c>
      <c r="S9" s="95">
        <v>14</v>
      </c>
      <c r="T9" s="95">
        <v>15</v>
      </c>
      <c r="U9" s="95">
        <v>16</v>
      </c>
      <c r="V9" s="95">
        <v>18</v>
      </c>
      <c r="W9" s="46"/>
      <c r="X9" s="46"/>
      <c r="Y9" s="46"/>
      <c r="Z9" s="46"/>
    </row>
    <row r="10" spans="1:26" s="15" customFormat="1" x14ac:dyDescent="0.25">
      <c r="A10" s="41"/>
      <c r="B10" s="42" t="s">
        <v>291</v>
      </c>
      <c r="C10" s="43">
        <f t="shared" ref="C10:V10" si="0">C12+C405+C714</f>
        <v>2128874292.8000002</v>
      </c>
      <c r="D10" s="43">
        <f t="shared" si="0"/>
        <v>788580348.60000002</v>
      </c>
      <c r="E10" s="43">
        <f t="shared" si="0"/>
        <v>394763759.03999996</v>
      </c>
      <c r="F10" s="43">
        <f t="shared" si="0"/>
        <v>85616616.190000013</v>
      </c>
      <c r="G10" s="43">
        <f t="shared" si="0"/>
        <v>97613188.000000015</v>
      </c>
      <c r="H10" s="43">
        <f t="shared" si="0"/>
        <v>56065964.910000011</v>
      </c>
      <c r="I10" s="43">
        <f t="shared" si="0"/>
        <v>154520820.46000001</v>
      </c>
      <c r="J10" s="43">
        <f t="shared" si="0"/>
        <v>0</v>
      </c>
      <c r="K10" s="43">
        <f t="shared" si="0"/>
        <v>0</v>
      </c>
      <c r="L10" s="43">
        <f t="shared" si="0"/>
        <v>171944.96000000002</v>
      </c>
      <c r="M10" s="43">
        <f t="shared" si="0"/>
        <v>730852165.30000007</v>
      </c>
      <c r="N10" s="43">
        <f t="shared" si="0"/>
        <v>0</v>
      </c>
      <c r="O10" s="43">
        <f t="shared" si="0"/>
        <v>0</v>
      </c>
      <c r="P10" s="43">
        <f t="shared" si="0"/>
        <v>84184.81</v>
      </c>
      <c r="Q10" s="43">
        <f t="shared" si="0"/>
        <v>489482444.15000004</v>
      </c>
      <c r="R10" s="43">
        <f t="shared" si="0"/>
        <v>812.125</v>
      </c>
      <c r="S10" s="43">
        <f t="shared" si="0"/>
        <v>15090005</v>
      </c>
      <c r="T10" s="43">
        <f t="shared" si="0"/>
        <v>1913269</v>
      </c>
      <c r="U10" s="43">
        <f t="shared" si="0"/>
        <v>0</v>
      </c>
      <c r="V10" s="43">
        <f t="shared" si="0"/>
        <v>102956060.75</v>
      </c>
      <c r="W10" s="44"/>
      <c r="X10" s="44"/>
      <c r="Y10" s="44"/>
      <c r="Z10" s="44"/>
    </row>
    <row r="11" spans="1:26" s="15" customFormat="1" x14ac:dyDescent="0.25">
      <c r="A11" s="515" t="s">
        <v>283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20"/>
      <c r="W11" s="44"/>
      <c r="X11" s="44"/>
      <c r="Y11" s="44"/>
      <c r="Z11" s="44"/>
    </row>
    <row r="12" spans="1:26" s="15" customFormat="1" x14ac:dyDescent="0.25">
      <c r="A12" s="482" t="s">
        <v>295</v>
      </c>
      <c r="B12" s="483"/>
      <c r="C12" s="43">
        <f t="shared" ref="C12:V12" si="1">C13+C24+C30+C152+C179+C199+C274+C289+C309+C330+C346+C364+C376+C399</f>
        <v>552990103.29000008</v>
      </c>
      <c r="D12" s="43">
        <f t="shared" si="1"/>
        <v>304446292.88000005</v>
      </c>
      <c r="E12" s="43">
        <f t="shared" si="1"/>
        <v>173579330.55999997</v>
      </c>
      <c r="F12" s="43">
        <f t="shared" si="1"/>
        <v>27984783.910000004</v>
      </c>
      <c r="G12" s="43">
        <f t="shared" si="1"/>
        <v>39852337.360000007</v>
      </c>
      <c r="H12" s="43">
        <f t="shared" si="1"/>
        <v>21249284.970000003</v>
      </c>
      <c r="I12" s="43">
        <f t="shared" si="1"/>
        <v>41780556.079999998</v>
      </c>
      <c r="J12" s="43">
        <f t="shared" si="1"/>
        <v>0</v>
      </c>
      <c r="K12" s="43">
        <f t="shared" si="1"/>
        <v>0</v>
      </c>
      <c r="L12" s="43">
        <f t="shared" si="1"/>
        <v>37981.200000000004</v>
      </c>
      <c r="M12" s="43">
        <f t="shared" si="1"/>
        <v>148641936.53</v>
      </c>
      <c r="N12" s="43">
        <f t="shared" si="1"/>
        <v>0</v>
      </c>
      <c r="O12" s="43">
        <f t="shared" si="1"/>
        <v>0</v>
      </c>
      <c r="P12" s="43">
        <f t="shared" si="1"/>
        <v>11788.5</v>
      </c>
      <c r="Q12" s="43">
        <f t="shared" si="1"/>
        <v>60556362.129999995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39345511.75</v>
      </c>
      <c r="W12" s="44"/>
      <c r="X12" s="44"/>
      <c r="Y12" s="44"/>
      <c r="Z12" s="44"/>
    </row>
    <row r="13" spans="1:26" s="15" customFormat="1" x14ac:dyDescent="0.25">
      <c r="A13" s="99" t="s">
        <v>293</v>
      </c>
      <c r="B13" s="41" t="s">
        <v>294</v>
      </c>
      <c r="C13" s="43">
        <f>C14</f>
        <v>573763</v>
      </c>
      <c r="D13" s="43">
        <f t="shared" ref="D13:V13" si="2">D14</f>
        <v>0</v>
      </c>
      <c r="E13" s="43">
        <f t="shared" si="2"/>
        <v>0</v>
      </c>
      <c r="F13" s="43">
        <f t="shared" si="2"/>
        <v>0</v>
      </c>
      <c r="G13" s="43">
        <f t="shared" si="2"/>
        <v>0</v>
      </c>
      <c r="H13" s="43">
        <f t="shared" si="2"/>
        <v>0</v>
      </c>
      <c r="I13" s="43">
        <f t="shared" si="2"/>
        <v>0</v>
      </c>
      <c r="J13" s="43">
        <f t="shared" si="2"/>
        <v>0</v>
      </c>
      <c r="K13" s="43">
        <f t="shared" si="2"/>
        <v>0</v>
      </c>
      <c r="L13" s="43">
        <f t="shared" si="2"/>
        <v>0</v>
      </c>
      <c r="M13" s="43">
        <f t="shared" si="2"/>
        <v>0</v>
      </c>
      <c r="N13" s="43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43">
        <f t="shared" si="2"/>
        <v>0</v>
      </c>
      <c r="S13" s="43">
        <f t="shared" si="2"/>
        <v>0</v>
      </c>
      <c r="T13" s="43">
        <f t="shared" si="2"/>
        <v>0</v>
      </c>
      <c r="U13" s="43">
        <f t="shared" si="2"/>
        <v>0</v>
      </c>
      <c r="V13" s="43">
        <f t="shared" si="2"/>
        <v>573763</v>
      </c>
      <c r="W13" s="44"/>
      <c r="X13" s="44"/>
      <c r="Y13" s="44"/>
      <c r="Z13" s="44"/>
    </row>
    <row r="14" spans="1:26" s="15" customFormat="1" x14ac:dyDescent="0.25">
      <c r="A14" s="99" t="s">
        <v>232</v>
      </c>
      <c r="B14" s="41" t="s">
        <v>270</v>
      </c>
      <c r="C14" s="43">
        <f>SUM(C15:C23)</f>
        <v>573763</v>
      </c>
      <c r="D14" s="43">
        <f t="shared" ref="D14:V14" si="3">SUM(D15:D23)</f>
        <v>0</v>
      </c>
      <c r="E14" s="43">
        <f t="shared" si="3"/>
        <v>0</v>
      </c>
      <c r="F14" s="43">
        <f t="shared" si="3"/>
        <v>0</v>
      </c>
      <c r="G14" s="43">
        <f t="shared" si="3"/>
        <v>0</v>
      </c>
      <c r="H14" s="137">
        <f t="shared" si="3"/>
        <v>0</v>
      </c>
      <c r="I14" s="137">
        <f t="shared" si="3"/>
        <v>0</v>
      </c>
      <c r="J14" s="43">
        <f t="shared" si="3"/>
        <v>0</v>
      </c>
      <c r="K14" s="43">
        <f t="shared" si="3"/>
        <v>0</v>
      </c>
      <c r="L14" s="43">
        <f t="shared" si="3"/>
        <v>0</v>
      </c>
      <c r="M14" s="43">
        <f t="shared" si="3"/>
        <v>0</v>
      </c>
      <c r="N14" s="43">
        <f t="shared" si="3"/>
        <v>0</v>
      </c>
      <c r="O14" s="43">
        <f t="shared" si="3"/>
        <v>0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  <c r="U14" s="43">
        <f t="shared" si="3"/>
        <v>0</v>
      </c>
      <c r="V14" s="43">
        <f t="shared" si="3"/>
        <v>573763</v>
      </c>
      <c r="W14" s="44"/>
      <c r="X14" s="44"/>
      <c r="Y14" s="44"/>
      <c r="Z14" s="44"/>
    </row>
    <row r="15" spans="1:26" s="15" customFormat="1" x14ac:dyDescent="0.25">
      <c r="A15" s="58" t="s">
        <v>233</v>
      </c>
      <c r="B15" s="47" t="s">
        <v>279</v>
      </c>
      <c r="C15" s="51">
        <f>D15+K15++M15+O15+Q15+S15+V15</f>
        <v>101225</v>
      </c>
      <c r="D15" s="51">
        <f>SUM(E15:I15)</f>
        <v>0</v>
      </c>
      <c r="E15" s="51">
        <v>0</v>
      </c>
      <c r="F15" s="51">
        <v>0</v>
      </c>
      <c r="G15" s="164">
        <v>0</v>
      </c>
      <c r="H15" s="51">
        <v>0</v>
      </c>
      <c r="I15" s="51">
        <v>0</v>
      </c>
      <c r="J15" s="165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6">
        <v>0</v>
      </c>
      <c r="U15" s="56">
        <v>0</v>
      </c>
      <c r="V15" s="56">
        <v>101225</v>
      </c>
      <c r="W15" s="44"/>
      <c r="X15" s="44"/>
      <c r="Y15" s="44"/>
      <c r="Z15" s="44"/>
    </row>
    <row r="16" spans="1:26" s="15" customFormat="1" x14ac:dyDescent="0.25">
      <c r="A16" s="58" t="s">
        <v>271</v>
      </c>
      <c r="B16" s="47" t="s">
        <v>273</v>
      </c>
      <c r="C16" s="51">
        <f t="shared" ref="C16:C23" si="4">D16+K16++M16+O16+Q16+S16+V16</f>
        <v>57942</v>
      </c>
      <c r="D16" s="51">
        <f t="shared" ref="D16:D23" si="5">SUM(E16:I16)</f>
        <v>0</v>
      </c>
      <c r="E16" s="51">
        <v>0</v>
      </c>
      <c r="F16" s="51">
        <v>0</v>
      </c>
      <c r="G16" s="164">
        <v>0</v>
      </c>
      <c r="H16" s="51">
        <v>0</v>
      </c>
      <c r="I16" s="51">
        <v>0</v>
      </c>
      <c r="J16" s="165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6">
        <v>0</v>
      </c>
      <c r="U16" s="56">
        <v>0</v>
      </c>
      <c r="V16" s="56">
        <v>57942</v>
      </c>
      <c r="W16" s="44"/>
      <c r="X16" s="44"/>
      <c r="Y16" s="44"/>
      <c r="Z16" s="44"/>
    </row>
    <row r="17" spans="1:26" s="15" customFormat="1" x14ac:dyDescent="0.25">
      <c r="A17" s="58" t="s">
        <v>275</v>
      </c>
      <c r="B17" s="47" t="s">
        <v>276</v>
      </c>
      <c r="C17" s="51">
        <f t="shared" si="4"/>
        <v>101314</v>
      </c>
      <c r="D17" s="51">
        <f t="shared" si="5"/>
        <v>0</v>
      </c>
      <c r="E17" s="51">
        <v>0</v>
      </c>
      <c r="F17" s="51">
        <v>0</v>
      </c>
      <c r="G17" s="164">
        <v>0</v>
      </c>
      <c r="H17" s="51">
        <v>0</v>
      </c>
      <c r="I17" s="51">
        <v>0</v>
      </c>
      <c r="J17" s="165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153">
        <v>0</v>
      </c>
      <c r="Q17" s="153">
        <v>0</v>
      </c>
      <c r="R17" s="51">
        <v>0</v>
      </c>
      <c r="S17" s="51">
        <v>0</v>
      </c>
      <c r="T17" s="56">
        <v>0</v>
      </c>
      <c r="U17" s="56">
        <v>0</v>
      </c>
      <c r="V17" s="56">
        <v>101314</v>
      </c>
      <c r="W17" s="44"/>
      <c r="X17" s="44"/>
      <c r="Y17" s="44"/>
      <c r="Z17" s="44"/>
    </row>
    <row r="18" spans="1:26" s="15" customFormat="1" x14ac:dyDescent="0.25">
      <c r="A18" s="58" t="s">
        <v>625</v>
      </c>
      <c r="B18" s="47" t="s">
        <v>631</v>
      </c>
      <c r="C18" s="51">
        <f t="shared" si="4"/>
        <v>62528</v>
      </c>
      <c r="D18" s="51">
        <f t="shared" si="5"/>
        <v>0</v>
      </c>
      <c r="E18" s="56">
        <v>0</v>
      </c>
      <c r="F18" s="56">
        <v>0</v>
      </c>
      <c r="G18" s="56">
        <v>0</v>
      </c>
      <c r="H18" s="244">
        <v>0</v>
      </c>
      <c r="I18" s="16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245">
        <v>0</v>
      </c>
      <c r="P18" s="51">
        <v>0</v>
      </c>
      <c r="Q18" s="51">
        <v>0</v>
      </c>
      <c r="R18" s="246">
        <v>0</v>
      </c>
      <c r="S18" s="56">
        <v>0</v>
      </c>
      <c r="T18" s="56">
        <v>0</v>
      </c>
      <c r="U18" s="56">
        <v>0</v>
      </c>
      <c r="V18" s="56">
        <v>62528</v>
      </c>
      <c r="W18" s="44"/>
      <c r="X18" s="44"/>
      <c r="Y18" s="44"/>
      <c r="Z18" s="44"/>
    </row>
    <row r="19" spans="1:26" s="15" customFormat="1" x14ac:dyDescent="0.25">
      <c r="A19" s="58" t="s">
        <v>626</v>
      </c>
      <c r="B19" s="47" t="s">
        <v>278</v>
      </c>
      <c r="C19" s="51">
        <f t="shared" si="4"/>
        <v>43382</v>
      </c>
      <c r="D19" s="51">
        <f t="shared" si="5"/>
        <v>0</v>
      </c>
      <c r="E19" s="51">
        <v>0</v>
      </c>
      <c r="F19" s="51">
        <v>0</v>
      </c>
      <c r="G19" s="164">
        <v>0</v>
      </c>
      <c r="H19" s="51">
        <v>0</v>
      </c>
      <c r="I19" s="167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168">
        <v>0</v>
      </c>
      <c r="Q19" s="168">
        <v>0</v>
      </c>
      <c r="R19" s="51">
        <v>0</v>
      </c>
      <c r="S19" s="51">
        <v>0</v>
      </c>
      <c r="T19" s="56">
        <v>0</v>
      </c>
      <c r="U19" s="56">
        <v>0</v>
      </c>
      <c r="V19" s="56">
        <v>43382</v>
      </c>
      <c r="W19" s="44"/>
      <c r="X19" s="44"/>
      <c r="Y19" s="44"/>
      <c r="Z19" s="44"/>
    </row>
    <row r="20" spans="1:26" s="15" customFormat="1" x14ac:dyDescent="0.25">
      <c r="A20" s="58" t="s">
        <v>627</v>
      </c>
      <c r="B20" s="47" t="s">
        <v>280</v>
      </c>
      <c r="C20" s="51">
        <f t="shared" si="4"/>
        <v>57881</v>
      </c>
      <c r="D20" s="51">
        <f t="shared" si="5"/>
        <v>0</v>
      </c>
      <c r="E20" s="51">
        <v>0</v>
      </c>
      <c r="F20" s="51">
        <v>0</v>
      </c>
      <c r="G20" s="51">
        <v>0</v>
      </c>
      <c r="H20" s="169">
        <v>0</v>
      </c>
      <c r="I20" s="51">
        <v>0</v>
      </c>
      <c r="J20" s="165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6">
        <v>0</v>
      </c>
      <c r="U20" s="56">
        <v>0</v>
      </c>
      <c r="V20" s="56">
        <v>57881</v>
      </c>
      <c r="W20" s="44"/>
      <c r="X20" s="44"/>
      <c r="Y20" s="44"/>
      <c r="Z20" s="44"/>
    </row>
    <row r="21" spans="1:26" s="15" customFormat="1" x14ac:dyDescent="0.25">
      <c r="A21" s="58" t="s">
        <v>628</v>
      </c>
      <c r="B21" s="47" t="s">
        <v>277</v>
      </c>
      <c r="C21" s="51">
        <f t="shared" si="4"/>
        <v>57891</v>
      </c>
      <c r="D21" s="51">
        <f t="shared" si="5"/>
        <v>0</v>
      </c>
      <c r="E21" s="51">
        <v>0</v>
      </c>
      <c r="F21" s="153">
        <v>0</v>
      </c>
      <c r="G21" s="51">
        <v>0</v>
      </c>
      <c r="H21" s="164">
        <v>0</v>
      </c>
      <c r="I21" s="51">
        <v>0</v>
      </c>
      <c r="J21" s="165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6">
        <v>0</v>
      </c>
      <c r="U21" s="56">
        <v>0</v>
      </c>
      <c r="V21" s="56">
        <v>57891</v>
      </c>
      <c r="W21" s="44"/>
      <c r="X21" s="44"/>
      <c r="Y21" s="44"/>
      <c r="Z21" s="44"/>
    </row>
    <row r="22" spans="1:26" s="15" customFormat="1" x14ac:dyDescent="0.25">
      <c r="A22" s="58" t="s">
        <v>629</v>
      </c>
      <c r="B22" s="47" t="s">
        <v>632</v>
      </c>
      <c r="C22" s="51">
        <f t="shared" si="4"/>
        <v>45800</v>
      </c>
      <c r="D22" s="51">
        <f t="shared" si="5"/>
        <v>0</v>
      </c>
      <c r="E22" s="245">
        <v>0</v>
      </c>
      <c r="F22" s="51">
        <v>0</v>
      </c>
      <c r="G22" s="246">
        <v>0</v>
      </c>
      <c r="H22" s="170">
        <v>0</v>
      </c>
      <c r="I22" s="16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45800</v>
      </c>
      <c r="W22" s="44"/>
      <c r="X22" s="44"/>
      <c r="Y22" s="44"/>
      <c r="Z22" s="44"/>
    </row>
    <row r="23" spans="1:26" s="15" customFormat="1" x14ac:dyDescent="0.25">
      <c r="A23" s="58" t="s">
        <v>630</v>
      </c>
      <c r="B23" s="47" t="s">
        <v>1108</v>
      </c>
      <c r="C23" s="51">
        <f t="shared" si="4"/>
        <v>45800</v>
      </c>
      <c r="D23" s="51">
        <f t="shared" si="5"/>
        <v>0</v>
      </c>
      <c r="E23" s="51">
        <v>0</v>
      </c>
      <c r="F23" s="168">
        <v>0</v>
      </c>
      <c r="G23" s="164">
        <v>0</v>
      </c>
      <c r="H23" s="51">
        <v>0</v>
      </c>
      <c r="I23" s="165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6">
        <v>0</v>
      </c>
      <c r="U23" s="56">
        <v>0</v>
      </c>
      <c r="V23" s="56">
        <v>45800</v>
      </c>
      <c r="W23" s="44"/>
      <c r="X23" s="44"/>
      <c r="Y23" s="44"/>
      <c r="Z23" s="44"/>
    </row>
    <row r="24" spans="1:26" s="15" customFormat="1" x14ac:dyDescent="0.25">
      <c r="A24" s="99" t="s">
        <v>301</v>
      </c>
      <c r="B24" s="41" t="s">
        <v>302</v>
      </c>
      <c r="C24" s="43">
        <f>C25+C28</f>
        <v>2802062.15</v>
      </c>
      <c r="D24" s="43">
        <f t="shared" ref="D24:V24" si="6">D25+D28</f>
        <v>0</v>
      </c>
      <c r="E24" s="43">
        <f t="shared" si="6"/>
        <v>0</v>
      </c>
      <c r="F24" s="43">
        <f t="shared" si="6"/>
        <v>0</v>
      </c>
      <c r="G24" s="43">
        <f t="shared" si="6"/>
        <v>0</v>
      </c>
      <c r="H24" s="138">
        <f t="shared" si="6"/>
        <v>0</v>
      </c>
      <c r="I24" s="43">
        <f t="shared" si="6"/>
        <v>0</v>
      </c>
      <c r="J24" s="43">
        <f t="shared" si="6"/>
        <v>0</v>
      </c>
      <c r="K24" s="43">
        <f t="shared" si="6"/>
        <v>0</v>
      </c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493.9</v>
      </c>
      <c r="Q24" s="43">
        <f t="shared" si="6"/>
        <v>2597749.62</v>
      </c>
      <c r="R24" s="43">
        <f t="shared" si="6"/>
        <v>0</v>
      </c>
      <c r="S24" s="43">
        <f t="shared" si="6"/>
        <v>0</v>
      </c>
      <c r="T24" s="43">
        <f t="shared" si="6"/>
        <v>0</v>
      </c>
      <c r="U24" s="43">
        <f t="shared" si="6"/>
        <v>0</v>
      </c>
      <c r="V24" s="43">
        <f t="shared" si="6"/>
        <v>204312.53</v>
      </c>
      <c r="W24" s="44"/>
      <c r="X24" s="44"/>
      <c r="Y24" s="44"/>
      <c r="Z24" s="44"/>
    </row>
    <row r="25" spans="1:26" s="15" customFormat="1" x14ac:dyDescent="0.25">
      <c r="A25" s="52" t="s">
        <v>296</v>
      </c>
      <c r="B25" s="41" t="s">
        <v>303</v>
      </c>
      <c r="C25" s="43">
        <f t="shared" ref="C25:V25" si="7">SUM(C26:C27)</f>
        <v>172587</v>
      </c>
      <c r="D25" s="43">
        <f t="shared" si="7"/>
        <v>0</v>
      </c>
      <c r="E25" s="137">
        <f t="shared" si="7"/>
        <v>0</v>
      </c>
      <c r="F25" s="137">
        <f t="shared" si="7"/>
        <v>0</v>
      </c>
      <c r="G25" s="43">
        <f t="shared" si="7"/>
        <v>0</v>
      </c>
      <c r="H25" s="43">
        <f t="shared" si="7"/>
        <v>0</v>
      </c>
      <c r="I25" s="43">
        <f t="shared" si="7"/>
        <v>0</v>
      </c>
      <c r="J25" s="43">
        <f t="shared" si="7"/>
        <v>0</v>
      </c>
      <c r="K25" s="43">
        <f t="shared" si="7"/>
        <v>0</v>
      </c>
      <c r="L25" s="43">
        <f t="shared" si="7"/>
        <v>0</v>
      </c>
      <c r="M25" s="43">
        <f t="shared" si="7"/>
        <v>0</v>
      </c>
      <c r="N25" s="43">
        <f t="shared" si="7"/>
        <v>0</v>
      </c>
      <c r="O25" s="43">
        <f t="shared" si="7"/>
        <v>0</v>
      </c>
      <c r="P25" s="43">
        <f t="shared" si="7"/>
        <v>0</v>
      </c>
      <c r="Q25" s="43">
        <f t="shared" si="7"/>
        <v>0</v>
      </c>
      <c r="R25" s="43">
        <f t="shared" si="7"/>
        <v>0</v>
      </c>
      <c r="S25" s="43">
        <f t="shared" si="7"/>
        <v>0</v>
      </c>
      <c r="T25" s="43">
        <f t="shared" si="7"/>
        <v>0</v>
      </c>
      <c r="U25" s="43">
        <f t="shared" si="7"/>
        <v>0</v>
      </c>
      <c r="V25" s="43">
        <f t="shared" si="7"/>
        <v>172587</v>
      </c>
      <c r="W25" s="44"/>
      <c r="X25" s="44"/>
      <c r="Y25" s="44"/>
      <c r="Z25" s="44"/>
    </row>
    <row r="26" spans="1:26" x14ac:dyDescent="0.25">
      <c r="A26" s="58" t="s">
        <v>297</v>
      </c>
      <c r="B26" s="50" t="s">
        <v>304</v>
      </c>
      <c r="C26" s="51">
        <f>D26+M26+Q26+V26</f>
        <v>88597</v>
      </c>
      <c r="D26" s="164">
        <f>SUM(E26:I26)</f>
        <v>0</v>
      </c>
      <c r="E26" s="51">
        <v>0</v>
      </c>
      <c r="F26" s="51">
        <v>0</v>
      </c>
      <c r="G26" s="165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88597</v>
      </c>
      <c r="W26" s="46"/>
      <c r="X26" s="46"/>
      <c r="Y26" s="46"/>
      <c r="Z26" s="46"/>
    </row>
    <row r="27" spans="1:26" x14ac:dyDescent="0.25">
      <c r="A27" s="58" t="s">
        <v>298</v>
      </c>
      <c r="B27" s="50" t="s">
        <v>305</v>
      </c>
      <c r="C27" s="51">
        <f>D27+M27+Q27+V27</f>
        <v>83990</v>
      </c>
      <c r="D27" s="164">
        <f>SUM(E27:I27)</f>
        <v>0</v>
      </c>
      <c r="E27" s="51">
        <v>0</v>
      </c>
      <c r="F27" s="51">
        <v>0</v>
      </c>
      <c r="G27" s="165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83990</v>
      </c>
      <c r="W27" s="46"/>
      <c r="X27" s="46"/>
      <c r="Y27" s="46"/>
      <c r="Z27" s="46"/>
    </row>
    <row r="28" spans="1:26" s="15" customFormat="1" x14ac:dyDescent="0.25">
      <c r="A28" s="52" t="s">
        <v>306</v>
      </c>
      <c r="B28" s="41" t="s">
        <v>310</v>
      </c>
      <c r="C28" s="43">
        <f t="shared" ref="C28:V28" si="8">SUM(C29:C29)</f>
        <v>2629475.15</v>
      </c>
      <c r="D28" s="43">
        <f t="shared" si="8"/>
        <v>0</v>
      </c>
      <c r="E28" s="138">
        <f t="shared" si="8"/>
        <v>0</v>
      </c>
      <c r="F28" s="138">
        <f t="shared" si="8"/>
        <v>0</v>
      </c>
      <c r="G28" s="43">
        <f t="shared" si="8"/>
        <v>0</v>
      </c>
      <c r="H28" s="43">
        <f t="shared" si="8"/>
        <v>0</v>
      </c>
      <c r="I28" s="43">
        <f t="shared" si="8"/>
        <v>0</v>
      </c>
      <c r="J28" s="43">
        <f t="shared" si="8"/>
        <v>0</v>
      </c>
      <c r="K28" s="43">
        <f t="shared" si="8"/>
        <v>0</v>
      </c>
      <c r="L28" s="43">
        <f t="shared" si="8"/>
        <v>0</v>
      </c>
      <c r="M28" s="43">
        <f t="shared" si="8"/>
        <v>0</v>
      </c>
      <c r="N28" s="43">
        <f t="shared" si="8"/>
        <v>0</v>
      </c>
      <c r="O28" s="43">
        <f t="shared" si="8"/>
        <v>0</v>
      </c>
      <c r="P28" s="43">
        <f t="shared" si="8"/>
        <v>493.9</v>
      </c>
      <c r="Q28" s="43">
        <f t="shared" si="8"/>
        <v>2597749.62</v>
      </c>
      <c r="R28" s="43">
        <f t="shared" si="8"/>
        <v>0</v>
      </c>
      <c r="S28" s="43">
        <f t="shared" si="8"/>
        <v>0</v>
      </c>
      <c r="T28" s="43">
        <f t="shared" si="8"/>
        <v>0</v>
      </c>
      <c r="U28" s="43">
        <f t="shared" si="8"/>
        <v>0</v>
      </c>
      <c r="V28" s="43">
        <f t="shared" si="8"/>
        <v>31725.53</v>
      </c>
      <c r="W28" s="44"/>
      <c r="X28" s="44"/>
      <c r="Y28" s="44"/>
      <c r="Z28" s="44"/>
    </row>
    <row r="29" spans="1:26" x14ac:dyDescent="0.25">
      <c r="A29" s="58" t="s">
        <v>307</v>
      </c>
      <c r="B29" s="47" t="s">
        <v>311</v>
      </c>
      <c r="C29" s="51">
        <f>D29+Q29+V29</f>
        <v>2629475.15</v>
      </c>
      <c r="D29" s="51">
        <f>SUM(E29:I29)</f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51">
        <v>493.9</v>
      </c>
      <c r="Q29" s="51">
        <v>2597749.62</v>
      </c>
      <c r="R29" s="51">
        <v>0</v>
      </c>
      <c r="S29" s="51">
        <v>0</v>
      </c>
      <c r="T29" s="51">
        <v>0</v>
      </c>
      <c r="U29" s="51">
        <v>0</v>
      </c>
      <c r="V29" s="51">
        <v>31725.53</v>
      </c>
      <c r="W29" s="46"/>
      <c r="X29" s="46"/>
      <c r="Y29" s="46"/>
      <c r="Z29" s="46"/>
    </row>
    <row r="30" spans="1:26" s="15" customFormat="1" x14ac:dyDescent="0.25">
      <c r="A30" s="99" t="s">
        <v>299</v>
      </c>
      <c r="B30" s="41" t="s">
        <v>309</v>
      </c>
      <c r="C30" s="43">
        <f t="shared" ref="C30:V30" si="9">C31+C37+C65+C78+C89+C93+C98+C115+C130+C140</f>
        <v>94460550.919999987</v>
      </c>
      <c r="D30" s="43">
        <f t="shared" si="9"/>
        <v>61840884.409999996</v>
      </c>
      <c r="E30" s="43">
        <f t="shared" si="9"/>
        <v>50477483.149999999</v>
      </c>
      <c r="F30" s="43">
        <f t="shared" si="9"/>
        <v>4405716.84</v>
      </c>
      <c r="G30" s="43">
        <f t="shared" si="9"/>
        <v>3347963.38</v>
      </c>
      <c r="H30" s="43">
        <f t="shared" si="9"/>
        <v>2393258.04</v>
      </c>
      <c r="I30" s="43">
        <f t="shared" si="9"/>
        <v>1216463</v>
      </c>
      <c r="J30" s="43">
        <f t="shared" si="9"/>
        <v>0</v>
      </c>
      <c r="K30" s="43">
        <f t="shared" si="9"/>
        <v>0</v>
      </c>
      <c r="L30" s="43">
        <f t="shared" si="9"/>
        <v>5382.6</v>
      </c>
      <c r="M30" s="43">
        <f t="shared" si="9"/>
        <v>18990737.509999998</v>
      </c>
      <c r="N30" s="43">
        <f t="shared" si="9"/>
        <v>0</v>
      </c>
      <c r="O30" s="43">
        <f t="shared" si="9"/>
        <v>0</v>
      </c>
      <c r="P30" s="43">
        <f t="shared" si="9"/>
        <v>170</v>
      </c>
      <c r="Q30" s="43">
        <f t="shared" si="9"/>
        <v>0</v>
      </c>
      <c r="R30" s="43">
        <f t="shared" si="9"/>
        <v>0</v>
      </c>
      <c r="S30" s="43">
        <f t="shared" si="9"/>
        <v>0</v>
      </c>
      <c r="T30" s="43">
        <f t="shared" si="9"/>
        <v>0</v>
      </c>
      <c r="U30" s="43">
        <f t="shared" si="9"/>
        <v>0</v>
      </c>
      <c r="V30" s="43">
        <f t="shared" si="9"/>
        <v>13628929</v>
      </c>
      <c r="W30" s="44"/>
      <c r="X30" s="44"/>
      <c r="Y30" s="44"/>
      <c r="Z30" s="44"/>
    </row>
    <row r="31" spans="1:26" s="23" customFormat="1" x14ac:dyDescent="0.25">
      <c r="A31" s="99" t="s">
        <v>300</v>
      </c>
      <c r="B31" s="101" t="s">
        <v>312</v>
      </c>
      <c r="C31" s="102">
        <f>SUM(C32:C36)</f>
        <v>1891650</v>
      </c>
      <c r="D31" s="102">
        <f t="shared" ref="D31:V31" si="10">SUM(D32:D36)</f>
        <v>1216463</v>
      </c>
      <c r="E31" s="102">
        <f t="shared" si="10"/>
        <v>0</v>
      </c>
      <c r="F31" s="102">
        <f t="shared" si="10"/>
        <v>0</v>
      </c>
      <c r="G31" s="102">
        <f t="shared" si="10"/>
        <v>0</v>
      </c>
      <c r="H31" s="102">
        <f t="shared" si="10"/>
        <v>0</v>
      </c>
      <c r="I31" s="102">
        <f t="shared" si="10"/>
        <v>1216463</v>
      </c>
      <c r="J31" s="102">
        <f t="shared" si="10"/>
        <v>0</v>
      </c>
      <c r="K31" s="102">
        <f t="shared" si="10"/>
        <v>0</v>
      </c>
      <c r="L31" s="102">
        <f t="shared" si="10"/>
        <v>0</v>
      </c>
      <c r="M31" s="102">
        <f t="shared" si="10"/>
        <v>0</v>
      </c>
      <c r="N31" s="102">
        <f t="shared" si="10"/>
        <v>0</v>
      </c>
      <c r="O31" s="102">
        <f t="shared" si="10"/>
        <v>0</v>
      </c>
      <c r="P31" s="102">
        <f t="shared" si="10"/>
        <v>0</v>
      </c>
      <c r="Q31" s="102">
        <f t="shared" si="10"/>
        <v>0</v>
      </c>
      <c r="R31" s="102">
        <f t="shared" si="10"/>
        <v>0</v>
      </c>
      <c r="S31" s="102">
        <f t="shared" si="10"/>
        <v>0</v>
      </c>
      <c r="T31" s="102">
        <f t="shared" si="10"/>
        <v>0</v>
      </c>
      <c r="U31" s="102">
        <f t="shared" si="10"/>
        <v>0</v>
      </c>
      <c r="V31" s="102">
        <f t="shared" si="10"/>
        <v>675187</v>
      </c>
      <c r="W31" s="60"/>
      <c r="X31" s="60"/>
      <c r="Y31" s="60"/>
      <c r="Z31" s="60"/>
    </row>
    <row r="32" spans="1:26" s="16" customFormat="1" x14ac:dyDescent="0.25">
      <c r="A32" s="206" t="s">
        <v>316</v>
      </c>
      <c r="B32" s="152" t="s">
        <v>315</v>
      </c>
      <c r="C32" s="56">
        <f>D32+K32+M32+O32+Q32+S32+T32+U32+V32</f>
        <v>76421</v>
      </c>
      <c r="D32" s="56">
        <f>E32+F32+G32+H32+I32</f>
        <v>0</v>
      </c>
      <c r="E32" s="170">
        <v>0</v>
      </c>
      <c r="F32" s="170">
        <v>0</v>
      </c>
      <c r="G32" s="56">
        <v>0</v>
      </c>
      <c r="H32" s="170">
        <v>0</v>
      </c>
      <c r="I32" s="56">
        <v>0</v>
      </c>
      <c r="J32" s="234">
        <v>0</v>
      </c>
      <c r="K32" s="234">
        <v>0</v>
      </c>
      <c r="L32" s="56">
        <v>0</v>
      </c>
      <c r="M32" s="56">
        <v>0</v>
      </c>
      <c r="N32" s="234">
        <v>0</v>
      </c>
      <c r="O32" s="234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76421</v>
      </c>
      <c r="W32" s="57"/>
      <c r="X32" s="57"/>
      <c r="Y32" s="57"/>
      <c r="Z32" s="57"/>
    </row>
    <row r="33" spans="1:26" s="16" customFormat="1" x14ac:dyDescent="0.25">
      <c r="A33" s="206" t="s">
        <v>317</v>
      </c>
      <c r="B33" s="152" t="s">
        <v>321</v>
      </c>
      <c r="C33" s="56">
        <f>D33+K33+M33+O33+Q33+S33+T33+U33+V33</f>
        <v>332455</v>
      </c>
      <c r="D33" s="56">
        <f>E33+F33+G33+H33+I33</f>
        <v>0</v>
      </c>
      <c r="E33" s="56">
        <v>0</v>
      </c>
      <c r="F33" s="56">
        <v>0</v>
      </c>
      <c r="G33" s="247">
        <v>0</v>
      </c>
      <c r="H33" s="56">
        <v>0</v>
      </c>
      <c r="I33" s="248">
        <v>0</v>
      </c>
      <c r="J33" s="234">
        <v>0</v>
      </c>
      <c r="K33" s="234">
        <v>0</v>
      </c>
      <c r="L33" s="56">
        <v>0</v>
      </c>
      <c r="M33" s="56">
        <v>0</v>
      </c>
      <c r="N33" s="234">
        <v>0</v>
      </c>
      <c r="O33" s="234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332455</v>
      </c>
      <c r="W33" s="57"/>
      <c r="X33" s="57"/>
      <c r="Y33" s="57"/>
      <c r="Z33" s="57"/>
    </row>
    <row r="34" spans="1:26" s="16" customFormat="1" x14ac:dyDescent="0.25">
      <c r="A34" s="206" t="s">
        <v>320</v>
      </c>
      <c r="B34" s="207" t="s">
        <v>319</v>
      </c>
      <c r="C34" s="56">
        <f>D34+K34+M34+O34+Q34+S34+T34+U34+V34</f>
        <v>55170</v>
      </c>
      <c r="D34" s="56">
        <f>E34+F34+G34+H34+I34</f>
        <v>0</v>
      </c>
      <c r="E34" s="56">
        <v>0</v>
      </c>
      <c r="F34" s="56">
        <v>0</v>
      </c>
      <c r="G34" s="247">
        <v>0</v>
      </c>
      <c r="H34" s="56">
        <v>0</v>
      </c>
      <c r="I34" s="246">
        <v>0</v>
      </c>
      <c r="J34" s="249">
        <v>0</v>
      </c>
      <c r="K34" s="234">
        <v>0</v>
      </c>
      <c r="L34" s="56">
        <v>0</v>
      </c>
      <c r="M34" s="56">
        <v>0</v>
      </c>
      <c r="N34" s="234">
        <v>0</v>
      </c>
      <c r="O34" s="234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55170</v>
      </c>
      <c r="W34" s="57"/>
      <c r="X34" s="57"/>
      <c r="Y34" s="57"/>
      <c r="Z34" s="57"/>
    </row>
    <row r="35" spans="1:26" s="16" customFormat="1" x14ac:dyDescent="0.25">
      <c r="A35" s="206" t="s">
        <v>647</v>
      </c>
      <c r="B35" s="207" t="s">
        <v>313</v>
      </c>
      <c r="C35" s="56">
        <f>D35+K35+M35+O35+Q35+S35+T35+U35+V35</f>
        <v>1333473</v>
      </c>
      <c r="D35" s="56">
        <f>E35+F35+G35+H35+I35</f>
        <v>1216463</v>
      </c>
      <c r="E35" s="166">
        <v>0</v>
      </c>
      <c r="F35" s="166">
        <v>0</v>
      </c>
      <c r="G35" s="56">
        <v>0</v>
      </c>
      <c r="H35" s="250">
        <v>0</v>
      </c>
      <c r="I35" s="56">
        <v>1216463</v>
      </c>
      <c r="J35" s="249">
        <v>0</v>
      </c>
      <c r="K35" s="234">
        <v>0</v>
      </c>
      <c r="L35" s="170">
        <v>0</v>
      </c>
      <c r="M35" s="170">
        <v>0</v>
      </c>
      <c r="N35" s="234">
        <v>0</v>
      </c>
      <c r="O35" s="234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117010</v>
      </c>
      <c r="W35" s="57"/>
      <c r="X35" s="57"/>
      <c r="Y35" s="57"/>
      <c r="Z35" s="57"/>
    </row>
    <row r="36" spans="1:26" s="16" customFormat="1" x14ac:dyDescent="0.25">
      <c r="A36" s="206" t="s">
        <v>648</v>
      </c>
      <c r="B36" s="207" t="s">
        <v>646</v>
      </c>
      <c r="C36" s="56">
        <f>D36+K36+M36+O36+Q36+S36+T36+U36+V36</f>
        <v>94131</v>
      </c>
      <c r="D36" s="56">
        <f>E36+F36+G36+H36+I36</f>
        <v>0</v>
      </c>
      <c r="E36" s="56">
        <v>0</v>
      </c>
      <c r="F36" s="56">
        <v>0</v>
      </c>
      <c r="G36" s="56">
        <v>0</v>
      </c>
      <c r="H36" s="56">
        <v>0</v>
      </c>
      <c r="I36" s="251">
        <v>0</v>
      </c>
      <c r="J36" s="234">
        <v>0</v>
      </c>
      <c r="K36" s="252">
        <v>0</v>
      </c>
      <c r="L36" s="56">
        <v>0</v>
      </c>
      <c r="M36" s="56">
        <v>0</v>
      </c>
      <c r="N36" s="249">
        <v>0</v>
      </c>
      <c r="O36" s="234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94131</v>
      </c>
      <c r="W36" s="57"/>
      <c r="X36" s="57"/>
      <c r="Y36" s="57"/>
      <c r="Z36" s="57"/>
    </row>
    <row r="37" spans="1:26" s="15" customFormat="1" x14ac:dyDescent="0.25">
      <c r="A37" s="99" t="s">
        <v>325</v>
      </c>
      <c r="B37" s="41" t="s">
        <v>322</v>
      </c>
      <c r="C37" s="43">
        <f>SUM(C38:C64)</f>
        <v>70411051.919999987</v>
      </c>
      <c r="D37" s="43">
        <f t="shared" ref="D37:V37" si="11">SUM(D38:D64)</f>
        <v>60624421.409999996</v>
      </c>
      <c r="E37" s="43">
        <f t="shared" si="11"/>
        <v>50477483.149999999</v>
      </c>
      <c r="F37" s="43">
        <f t="shared" si="11"/>
        <v>4405716.84</v>
      </c>
      <c r="G37" s="43">
        <f t="shared" si="11"/>
        <v>3347963.38</v>
      </c>
      <c r="H37" s="43">
        <f t="shared" si="11"/>
        <v>2393258.04</v>
      </c>
      <c r="I37" s="43">
        <f t="shared" si="11"/>
        <v>0</v>
      </c>
      <c r="J37" s="43">
        <f t="shared" si="11"/>
        <v>0</v>
      </c>
      <c r="K37" s="43">
        <f t="shared" si="11"/>
        <v>0</v>
      </c>
      <c r="L37" s="138">
        <f t="shared" si="11"/>
        <v>1892.6</v>
      </c>
      <c r="M37" s="138">
        <f t="shared" si="11"/>
        <v>8465958.5099999998</v>
      </c>
      <c r="N37" s="43">
        <f t="shared" si="11"/>
        <v>0</v>
      </c>
      <c r="O37" s="43">
        <f t="shared" si="11"/>
        <v>0</v>
      </c>
      <c r="P37" s="43">
        <f t="shared" si="11"/>
        <v>0</v>
      </c>
      <c r="Q37" s="43">
        <f t="shared" si="11"/>
        <v>0</v>
      </c>
      <c r="R37" s="43">
        <f t="shared" si="11"/>
        <v>0</v>
      </c>
      <c r="S37" s="43">
        <f t="shared" si="11"/>
        <v>0</v>
      </c>
      <c r="T37" s="43">
        <f t="shared" si="11"/>
        <v>0</v>
      </c>
      <c r="U37" s="43">
        <f t="shared" si="11"/>
        <v>0</v>
      </c>
      <c r="V37" s="43">
        <f t="shared" si="11"/>
        <v>1320672</v>
      </c>
      <c r="W37" s="44"/>
      <c r="X37" s="44"/>
      <c r="Y37" s="44"/>
      <c r="Z37" s="44"/>
    </row>
    <row r="38" spans="1:26" s="16" customFormat="1" ht="15.75" x14ac:dyDescent="0.25">
      <c r="A38" s="206" t="s">
        <v>326</v>
      </c>
      <c r="B38" s="208" t="s">
        <v>649</v>
      </c>
      <c r="C38" s="253">
        <f>D38+M38+Q38+V38</f>
        <v>278355</v>
      </c>
      <c r="D38" s="253">
        <f>SUM(E38:I38)</f>
        <v>0</v>
      </c>
      <c r="E38" s="254">
        <v>0</v>
      </c>
      <c r="F38" s="254">
        <v>0</v>
      </c>
      <c r="G38" s="254">
        <v>0</v>
      </c>
      <c r="H38" s="254">
        <v>0</v>
      </c>
      <c r="I38" s="254">
        <v>0</v>
      </c>
      <c r="J38" s="254">
        <v>0</v>
      </c>
      <c r="K38" s="254">
        <v>0</v>
      </c>
      <c r="L38" s="254">
        <v>0</v>
      </c>
      <c r="M38" s="254">
        <v>0</v>
      </c>
      <c r="N38" s="254">
        <f t="shared" ref="N38:U39" si="12">SUM(N42:N65)</f>
        <v>0</v>
      </c>
      <c r="O38" s="254">
        <f t="shared" si="12"/>
        <v>0</v>
      </c>
      <c r="P38" s="254">
        <f t="shared" si="12"/>
        <v>0</v>
      </c>
      <c r="Q38" s="254">
        <f t="shared" si="12"/>
        <v>0</v>
      </c>
      <c r="R38" s="254">
        <f t="shared" si="12"/>
        <v>0</v>
      </c>
      <c r="S38" s="254">
        <f t="shared" si="12"/>
        <v>0</v>
      </c>
      <c r="T38" s="254">
        <f t="shared" si="12"/>
        <v>0</v>
      </c>
      <c r="U38" s="254">
        <f t="shared" si="12"/>
        <v>0</v>
      </c>
      <c r="V38" s="253">
        <v>278355</v>
      </c>
      <c r="W38" s="57"/>
      <c r="X38" s="57"/>
      <c r="Y38" s="57"/>
      <c r="Z38" s="57"/>
    </row>
    <row r="39" spans="1:26" s="16" customFormat="1" ht="15.75" x14ac:dyDescent="0.25">
      <c r="A39" s="206" t="s">
        <v>327</v>
      </c>
      <c r="B39" s="210" t="s">
        <v>650</v>
      </c>
      <c r="C39" s="253">
        <f t="shared" ref="C39:C64" si="13">D39+M39+Q39+V39</f>
        <v>109077</v>
      </c>
      <c r="D39" s="253">
        <f t="shared" ref="D39:D64" si="14">SUM(E39:I39)</f>
        <v>0</v>
      </c>
      <c r="E39" s="254">
        <v>0</v>
      </c>
      <c r="F39" s="254">
        <v>0</v>
      </c>
      <c r="G39" s="254">
        <v>0</v>
      </c>
      <c r="H39" s="254">
        <v>0</v>
      </c>
      <c r="I39" s="254">
        <v>0</v>
      </c>
      <c r="J39" s="254">
        <v>0</v>
      </c>
      <c r="K39" s="254">
        <v>0</v>
      </c>
      <c r="L39" s="254">
        <v>0</v>
      </c>
      <c r="M39" s="254">
        <v>0</v>
      </c>
      <c r="N39" s="254">
        <f t="shared" si="12"/>
        <v>0</v>
      </c>
      <c r="O39" s="254">
        <f t="shared" si="12"/>
        <v>0</v>
      </c>
      <c r="P39" s="254">
        <f t="shared" si="12"/>
        <v>0</v>
      </c>
      <c r="Q39" s="254">
        <f t="shared" si="12"/>
        <v>0</v>
      </c>
      <c r="R39" s="254">
        <f t="shared" si="12"/>
        <v>0</v>
      </c>
      <c r="S39" s="254">
        <f t="shared" si="12"/>
        <v>0</v>
      </c>
      <c r="T39" s="254">
        <f t="shared" si="12"/>
        <v>0</v>
      </c>
      <c r="U39" s="254">
        <f t="shared" si="12"/>
        <v>0</v>
      </c>
      <c r="V39" s="253">
        <v>109077</v>
      </c>
      <c r="W39" s="57"/>
      <c r="X39" s="57"/>
      <c r="Y39" s="57"/>
      <c r="Z39" s="57"/>
    </row>
    <row r="40" spans="1:26" s="16" customFormat="1" ht="15.75" x14ac:dyDescent="0.25">
      <c r="A40" s="206" t="s">
        <v>328</v>
      </c>
      <c r="B40" s="210" t="s">
        <v>651</v>
      </c>
      <c r="C40" s="253">
        <f t="shared" si="13"/>
        <v>3302102</v>
      </c>
      <c r="D40" s="253">
        <f t="shared" si="14"/>
        <v>0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5">
        <v>0</v>
      </c>
      <c r="K40" s="255">
        <v>0</v>
      </c>
      <c r="L40" s="255">
        <v>680.9</v>
      </c>
      <c r="M40" s="253">
        <v>3180336</v>
      </c>
      <c r="N40" s="255">
        <v>0</v>
      </c>
      <c r="O40" s="255">
        <v>0</v>
      </c>
      <c r="P40" s="253">
        <v>0</v>
      </c>
      <c r="Q40" s="253">
        <v>0</v>
      </c>
      <c r="R40" s="253">
        <v>0</v>
      </c>
      <c r="S40" s="253">
        <v>0</v>
      </c>
      <c r="T40" s="253">
        <v>0</v>
      </c>
      <c r="U40" s="253">
        <v>0</v>
      </c>
      <c r="V40" s="253">
        <v>121766</v>
      </c>
      <c r="W40" s="57"/>
      <c r="X40" s="57"/>
      <c r="Y40" s="57"/>
      <c r="Z40" s="57"/>
    </row>
    <row r="41" spans="1:26" s="16" customFormat="1" ht="15.75" x14ac:dyDescent="0.25">
      <c r="A41" s="206" t="s">
        <v>329</v>
      </c>
      <c r="B41" s="210" t="s">
        <v>652</v>
      </c>
      <c r="C41" s="253">
        <f t="shared" si="13"/>
        <v>216589</v>
      </c>
      <c r="D41" s="253">
        <f t="shared" si="14"/>
        <v>216589</v>
      </c>
      <c r="E41" s="253">
        <v>0</v>
      </c>
      <c r="F41" s="253">
        <v>0</v>
      </c>
      <c r="G41" s="253">
        <v>0</v>
      </c>
      <c r="H41" s="253">
        <v>216589</v>
      </c>
      <c r="I41" s="253">
        <v>0</v>
      </c>
      <c r="J41" s="253">
        <v>0</v>
      </c>
      <c r="K41" s="253">
        <v>0</v>
      </c>
      <c r="L41" s="253">
        <v>0</v>
      </c>
      <c r="M41" s="253">
        <v>0</v>
      </c>
      <c r="N41" s="253">
        <v>0</v>
      </c>
      <c r="O41" s="253">
        <v>0</v>
      </c>
      <c r="P41" s="253">
        <v>0</v>
      </c>
      <c r="Q41" s="253">
        <v>0</v>
      </c>
      <c r="R41" s="253">
        <v>0</v>
      </c>
      <c r="S41" s="253">
        <v>0</v>
      </c>
      <c r="T41" s="253">
        <v>0</v>
      </c>
      <c r="U41" s="253">
        <v>0</v>
      </c>
      <c r="V41" s="253">
        <v>0</v>
      </c>
      <c r="W41" s="57"/>
      <c r="X41" s="57"/>
      <c r="Y41" s="57"/>
      <c r="Z41" s="57"/>
    </row>
    <row r="42" spans="1:26" s="16" customFormat="1" ht="15.75" x14ac:dyDescent="0.25">
      <c r="A42" s="206" t="s">
        <v>330</v>
      </c>
      <c r="B42" s="210" t="s">
        <v>653</v>
      </c>
      <c r="C42" s="253">
        <f t="shared" si="13"/>
        <v>2791050.6799999997</v>
      </c>
      <c r="D42" s="253">
        <f t="shared" si="14"/>
        <v>2694296.6799999997</v>
      </c>
      <c r="E42" s="253">
        <v>1892020.64</v>
      </c>
      <c r="F42" s="253">
        <v>493163</v>
      </c>
      <c r="G42" s="253">
        <v>0</v>
      </c>
      <c r="H42" s="253">
        <v>309113.03999999998</v>
      </c>
      <c r="I42" s="253">
        <v>0</v>
      </c>
      <c r="J42" s="253">
        <v>0</v>
      </c>
      <c r="K42" s="253">
        <v>0</v>
      </c>
      <c r="L42" s="253">
        <v>0</v>
      </c>
      <c r="M42" s="253">
        <v>0</v>
      </c>
      <c r="N42" s="253">
        <v>0</v>
      </c>
      <c r="O42" s="253">
        <v>0</v>
      </c>
      <c r="P42" s="253">
        <v>0</v>
      </c>
      <c r="Q42" s="253">
        <v>0</v>
      </c>
      <c r="R42" s="253">
        <v>0</v>
      </c>
      <c r="S42" s="253">
        <v>0</v>
      </c>
      <c r="T42" s="253">
        <v>0</v>
      </c>
      <c r="U42" s="253">
        <v>0</v>
      </c>
      <c r="V42" s="253">
        <v>96754</v>
      </c>
      <c r="W42" s="57"/>
      <c r="X42" s="57"/>
      <c r="Y42" s="57"/>
      <c r="Z42" s="57"/>
    </row>
    <row r="43" spans="1:26" s="16" customFormat="1" ht="15.75" x14ac:dyDescent="0.25">
      <c r="A43" s="206" t="s">
        <v>331</v>
      </c>
      <c r="B43" s="210" t="s">
        <v>654</v>
      </c>
      <c r="C43" s="253">
        <f t="shared" si="13"/>
        <v>267582</v>
      </c>
      <c r="D43" s="253">
        <f t="shared" si="14"/>
        <v>0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253">
        <v>0</v>
      </c>
      <c r="O43" s="253">
        <v>0</v>
      </c>
      <c r="P43" s="253">
        <v>0</v>
      </c>
      <c r="Q43" s="253">
        <v>0</v>
      </c>
      <c r="R43" s="253">
        <v>0</v>
      </c>
      <c r="S43" s="253">
        <v>0</v>
      </c>
      <c r="T43" s="253">
        <v>0</v>
      </c>
      <c r="U43" s="253">
        <v>0</v>
      </c>
      <c r="V43" s="253">
        <v>267582</v>
      </c>
      <c r="W43" s="57"/>
      <c r="X43" s="57"/>
      <c r="Y43" s="57"/>
      <c r="Z43" s="57"/>
    </row>
    <row r="44" spans="1:26" s="16" customFormat="1" ht="15.75" x14ac:dyDescent="0.25">
      <c r="A44" s="206" t="s">
        <v>332</v>
      </c>
      <c r="B44" s="210" t="s">
        <v>655</v>
      </c>
      <c r="C44" s="253">
        <f t="shared" si="13"/>
        <v>103318</v>
      </c>
      <c r="D44" s="253">
        <f t="shared" si="14"/>
        <v>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253">
        <v>0</v>
      </c>
      <c r="R44" s="253">
        <v>0</v>
      </c>
      <c r="S44" s="253">
        <v>0</v>
      </c>
      <c r="T44" s="253">
        <v>0</v>
      </c>
      <c r="U44" s="253">
        <v>0</v>
      </c>
      <c r="V44" s="253">
        <v>103318</v>
      </c>
      <c r="W44" s="57"/>
      <c r="X44" s="57"/>
      <c r="Y44" s="57"/>
      <c r="Z44" s="57"/>
    </row>
    <row r="45" spans="1:26" s="16" customFormat="1" ht="15.75" x14ac:dyDescent="0.25">
      <c r="A45" s="206" t="s">
        <v>333</v>
      </c>
      <c r="B45" s="210" t="s">
        <v>656</v>
      </c>
      <c r="C45" s="253">
        <f t="shared" si="13"/>
        <v>1323055</v>
      </c>
      <c r="D45" s="253">
        <f t="shared" si="14"/>
        <v>1323055</v>
      </c>
      <c r="E45" s="253">
        <v>1323055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0</v>
      </c>
      <c r="N45" s="253">
        <v>0</v>
      </c>
      <c r="O45" s="253">
        <v>0</v>
      </c>
      <c r="P45" s="253">
        <v>0</v>
      </c>
      <c r="Q45" s="253">
        <v>0</v>
      </c>
      <c r="R45" s="253">
        <v>0</v>
      </c>
      <c r="S45" s="253">
        <v>0</v>
      </c>
      <c r="T45" s="253">
        <v>0</v>
      </c>
      <c r="U45" s="253">
        <v>0</v>
      </c>
      <c r="V45" s="253">
        <v>0</v>
      </c>
      <c r="W45" s="57"/>
      <c r="X45" s="57"/>
      <c r="Y45" s="57"/>
      <c r="Z45" s="57"/>
    </row>
    <row r="46" spans="1:26" s="16" customFormat="1" ht="15.75" x14ac:dyDescent="0.25">
      <c r="A46" s="206" t="s">
        <v>334</v>
      </c>
      <c r="B46" s="210" t="s">
        <v>657</v>
      </c>
      <c r="C46" s="253">
        <f t="shared" si="13"/>
        <v>4081239</v>
      </c>
      <c r="D46" s="253">
        <f t="shared" si="14"/>
        <v>4081239</v>
      </c>
      <c r="E46" s="253">
        <v>4081239</v>
      </c>
      <c r="F46" s="253">
        <v>0</v>
      </c>
      <c r="G46" s="253">
        <v>0</v>
      </c>
      <c r="H46" s="253">
        <v>0</v>
      </c>
      <c r="I46" s="253">
        <v>0</v>
      </c>
      <c r="J46" s="253">
        <v>0</v>
      </c>
      <c r="K46" s="253">
        <v>0</v>
      </c>
      <c r="L46" s="253">
        <v>0</v>
      </c>
      <c r="M46" s="253">
        <v>0</v>
      </c>
      <c r="N46" s="253">
        <v>0</v>
      </c>
      <c r="O46" s="253">
        <v>0</v>
      </c>
      <c r="P46" s="253">
        <v>0</v>
      </c>
      <c r="Q46" s="253">
        <v>0</v>
      </c>
      <c r="R46" s="253">
        <v>0</v>
      </c>
      <c r="S46" s="253">
        <v>0</v>
      </c>
      <c r="T46" s="253">
        <v>0</v>
      </c>
      <c r="U46" s="253">
        <v>0</v>
      </c>
      <c r="V46" s="253">
        <v>0</v>
      </c>
      <c r="W46" s="57"/>
      <c r="X46" s="57"/>
      <c r="Y46" s="57"/>
      <c r="Z46" s="57"/>
    </row>
    <row r="47" spans="1:26" s="16" customFormat="1" ht="15.75" x14ac:dyDescent="0.25">
      <c r="A47" s="206" t="s">
        <v>335</v>
      </c>
      <c r="B47" s="210" t="s">
        <v>658</v>
      </c>
      <c r="C47" s="253">
        <f t="shared" si="13"/>
        <v>3939753.44</v>
      </c>
      <c r="D47" s="253">
        <f t="shared" si="14"/>
        <v>3939753.44</v>
      </c>
      <c r="E47" s="253">
        <v>3939753.44</v>
      </c>
      <c r="F47" s="253">
        <v>0</v>
      </c>
      <c r="G47" s="253">
        <v>0</v>
      </c>
      <c r="H47" s="253">
        <v>0</v>
      </c>
      <c r="I47" s="253">
        <v>0</v>
      </c>
      <c r="J47" s="253">
        <v>0</v>
      </c>
      <c r="K47" s="253">
        <v>0</v>
      </c>
      <c r="L47" s="253">
        <v>0</v>
      </c>
      <c r="M47" s="253">
        <v>0</v>
      </c>
      <c r="N47" s="253">
        <v>0</v>
      </c>
      <c r="O47" s="253">
        <v>0</v>
      </c>
      <c r="P47" s="253">
        <v>0</v>
      </c>
      <c r="Q47" s="253">
        <v>0</v>
      </c>
      <c r="R47" s="253">
        <v>0</v>
      </c>
      <c r="S47" s="253">
        <v>0</v>
      </c>
      <c r="T47" s="253">
        <v>0</v>
      </c>
      <c r="U47" s="253">
        <v>0</v>
      </c>
      <c r="V47" s="253">
        <v>0</v>
      </c>
      <c r="W47" s="57"/>
      <c r="X47" s="57"/>
      <c r="Y47" s="57"/>
      <c r="Z47" s="57"/>
    </row>
    <row r="48" spans="1:26" s="16" customFormat="1" ht="15.75" x14ac:dyDescent="0.25">
      <c r="A48" s="206" t="s">
        <v>336</v>
      </c>
      <c r="B48" s="210" t="s">
        <v>659</v>
      </c>
      <c r="C48" s="253">
        <f t="shared" si="13"/>
        <v>4416223.51</v>
      </c>
      <c r="D48" s="253">
        <f t="shared" si="14"/>
        <v>675145</v>
      </c>
      <c r="E48" s="253">
        <v>0</v>
      </c>
      <c r="F48" s="253">
        <v>675145</v>
      </c>
      <c r="G48" s="253">
        <v>0</v>
      </c>
      <c r="H48" s="253">
        <v>0</v>
      </c>
      <c r="I48" s="253">
        <v>0</v>
      </c>
      <c r="J48" s="253">
        <v>0</v>
      </c>
      <c r="K48" s="253">
        <v>0</v>
      </c>
      <c r="L48" s="253">
        <v>1020.7</v>
      </c>
      <c r="M48" s="253">
        <v>3741078.51</v>
      </c>
      <c r="N48" s="253">
        <v>0</v>
      </c>
      <c r="O48" s="253">
        <v>0</v>
      </c>
      <c r="P48" s="253">
        <v>0</v>
      </c>
      <c r="Q48" s="253">
        <v>0</v>
      </c>
      <c r="R48" s="253">
        <v>0</v>
      </c>
      <c r="S48" s="253">
        <v>0</v>
      </c>
      <c r="T48" s="253">
        <v>0</v>
      </c>
      <c r="U48" s="253">
        <v>0</v>
      </c>
      <c r="V48" s="253">
        <v>0</v>
      </c>
      <c r="W48" s="57"/>
      <c r="X48" s="57"/>
      <c r="Y48" s="57"/>
      <c r="Z48" s="57"/>
    </row>
    <row r="49" spans="1:26" s="16" customFormat="1" ht="15.75" x14ac:dyDescent="0.25">
      <c r="A49" s="206" t="s">
        <v>337</v>
      </c>
      <c r="B49" s="210" t="s">
        <v>660</v>
      </c>
      <c r="C49" s="253">
        <f t="shared" si="13"/>
        <v>3151737</v>
      </c>
      <c r="D49" s="253">
        <f t="shared" si="14"/>
        <v>3151737</v>
      </c>
      <c r="E49" s="253">
        <v>3151737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0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3">
        <v>0</v>
      </c>
      <c r="V49" s="253">
        <v>0</v>
      </c>
      <c r="W49" s="57"/>
      <c r="X49" s="57"/>
      <c r="Y49" s="57"/>
      <c r="Z49" s="57"/>
    </row>
    <row r="50" spans="1:26" s="16" customFormat="1" ht="15.75" x14ac:dyDescent="0.25">
      <c r="A50" s="206" t="s">
        <v>338</v>
      </c>
      <c r="B50" s="211" t="s">
        <v>661</v>
      </c>
      <c r="C50" s="253">
        <f t="shared" si="13"/>
        <v>1544544</v>
      </c>
      <c r="D50" s="253">
        <f t="shared" si="14"/>
        <v>0</v>
      </c>
      <c r="E50" s="253">
        <v>0</v>
      </c>
      <c r="F50" s="253">
        <v>0</v>
      </c>
      <c r="G50" s="253">
        <v>0</v>
      </c>
      <c r="H50" s="253">
        <v>0</v>
      </c>
      <c r="I50" s="253">
        <v>0</v>
      </c>
      <c r="J50" s="253">
        <v>0</v>
      </c>
      <c r="K50" s="253">
        <v>0</v>
      </c>
      <c r="L50" s="253">
        <v>191</v>
      </c>
      <c r="M50" s="253">
        <v>1544544</v>
      </c>
      <c r="N50" s="253">
        <v>0</v>
      </c>
      <c r="O50" s="253">
        <v>0</v>
      </c>
      <c r="P50" s="253">
        <v>0</v>
      </c>
      <c r="Q50" s="253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57"/>
      <c r="X50" s="57"/>
      <c r="Y50" s="57"/>
      <c r="Z50" s="57"/>
    </row>
    <row r="51" spans="1:26" s="16" customFormat="1" ht="15.75" x14ac:dyDescent="0.25">
      <c r="A51" s="206" t="s">
        <v>339</v>
      </c>
      <c r="B51" s="210" t="s">
        <v>662</v>
      </c>
      <c r="C51" s="253">
        <f t="shared" si="13"/>
        <v>2007026</v>
      </c>
      <c r="D51" s="253">
        <f t="shared" si="14"/>
        <v>1935211</v>
      </c>
      <c r="E51" s="253">
        <v>1935211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53">
        <v>0</v>
      </c>
      <c r="V51" s="253">
        <v>71815</v>
      </c>
      <c r="W51" s="57"/>
      <c r="X51" s="57"/>
      <c r="Y51" s="57"/>
      <c r="Z51" s="57"/>
    </row>
    <row r="52" spans="1:26" s="16" customFormat="1" ht="15.75" x14ac:dyDescent="0.25">
      <c r="A52" s="206" t="s">
        <v>340</v>
      </c>
      <c r="B52" s="210" t="s">
        <v>663</v>
      </c>
      <c r="C52" s="253">
        <f t="shared" si="13"/>
        <v>3608166</v>
      </c>
      <c r="D52" s="253">
        <f t="shared" si="14"/>
        <v>3608166</v>
      </c>
      <c r="E52" s="253">
        <v>3193029</v>
      </c>
      <c r="F52" s="253">
        <v>415137</v>
      </c>
      <c r="G52" s="253">
        <v>0</v>
      </c>
      <c r="H52" s="253">
        <v>0</v>
      </c>
      <c r="I52" s="253">
        <v>0</v>
      </c>
      <c r="J52" s="253">
        <v>0</v>
      </c>
      <c r="K52" s="253">
        <v>0</v>
      </c>
      <c r="L52" s="253">
        <v>0</v>
      </c>
      <c r="M52" s="253">
        <v>0</v>
      </c>
      <c r="N52" s="253">
        <v>0</v>
      </c>
      <c r="O52" s="253">
        <v>0</v>
      </c>
      <c r="P52" s="253">
        <v>0</v>
      </c>
      <c r="Q52" s="253">
        <v>0</v>
      </c>
      <c r="R52" s="253">
        <v>0</v>
      </c>
      <c r="S52" s="253">
        <v>0</v>
      </c>
      <c r="T52" s="253">
        <v>0</v>
      </c>
      <c r="U52" s="253">
        <v>0</v>
      </c>
      <c r="V52" s="253">
        <v>0</v>
      </c>
      <c r="W52" s="57"/>
      <c r="X52" s="57"/>
      <c r="Y52" s="57"/>
      <c r="Z52" s="57"/>
    </row>
    <row r="53" spans="1:26" s="16" customFormat="1" ht="15.75" x14ac:dyDescent="0.25">
      <c r="A53" s="206" t="s">
        <v>341</v>
      </c>
      <c r="B53" s="210" t="s">
        <v>664</v>
      </c>
      <c r="C53" s="253">
        <f t="shared" si="13"/>
        <v>3755833</v>
      </c>
      <c r="D53" s="253">
        <f t="shared" si="14"/>
        <v>3653851</v>
      </c>
      <c r="E53" s="253">
        <v>3103786</v>
      </c>
      <c r="F53" s="253">
        <v>550065</v>
      </c>
      <c r="G53" s="253">
        <v>0</v>
      </c>
      <c r="H53" s="253">
        <v>0</v>
      </c>
      <c r="I53" s="253">
        <v>0</v>
      </c>
      <c r="J53" s="253">
        <v>0</v>
      </c>
      <c r="K53" s="253">
        <v>0</v>
      </c>
      <c r="L53" s="253">
        <v>0</v>
      </c>
      <c r="M53" s="253">
        <v>0</v>
      </c>
      <c r="N53" s="253">
        <v>0</v>
      </c>
      <c r="O53" s="253">
        <v>0</v>
      </c>
      <c r="P53" s="253">
        <v>0</v>
      </c>
      <c r="Q53" s="253">
        <v>0</v>
      </c>
      <c r="R53" s="253">
        <v>0</v>
      </c>
      <c r="S53" s="253">
        <v>0</v>
      </c>
      <c r="T53" s="253">
        <v>0</v>
      </c>
      <c r="U53" s="253">
        <v>0</v>
      </c>
      <c r="V53" s="253">
        <v>101982</v>
      </c>
      <c r="W53" s="57"/>
      <c r="X53" s="57"/>
      <c r="Y53" s="57"/>
      <c r="Z53" s="57"/>
    </row>
    <row r="54" spans="1:26" s="16" customFormat="1" ht="15.75" x14ac:dyDescent="0.25">
      <c r="A54" s="206" t="s">
        <v>342</v>
      </c>
      <c r="B54" s="210" t="s">
        <v>665</v>
      </c>
      <c r="C54" s="253">
        <f t="shared" si="13"/>
        <v>4834619</v>
      </c>
      <c r="D54" s="253">
        <f t="shared" si="14"/>
        <v>4834619</v>
      </c>
      <c r="E54" s="253">
        <v>0</v>
      </c>
      <c r="F54" s="253">
        <v>1984180</v>
      </c>
      <c r="G54" s="253">
        <v>2850439</v>
      </c>
      <c r="H54" s="253">
        <v>0</v>
      </c>
      <c r="I54" s="253">
        <v>0</v>
      </c>
      <c r="J54" s="253">
        <v>0</v>
      </c>
      <c r="K54" s="253">
        <v>0</v>
      </c>
      <c r="L54" s="253">
        <v>0</v>
      </c>
      <c r="M54" s="253">
        <v>0</v>
      </c>
      <c r="N54" s="253">
        <v>0</v>
      </c>
      <c r="O54" s="253">
        <v>0</v>
      </c>
      <c r="P54" s="253">
        <v>0</v>
      </c>
      <c r="Q54" s="253">
        <v>0</v>
      </c>
      <c r="R54" s="253">
        <v>0</v>
      </c>
      <c r="S54" s="253">
        <v>0</v>
      </c>
      <c r="T54" s="253">
        <v>0</v>
      </c>
      <c r="U54" s="253">
        <v>0</v>
      </c>
      <c r="V54" s="253">
        <v>0</v>
      </c>
      <c r="W54" s="57"/>
      <c r="X54" s="57"/>
      <c r="Y54" s="57"/>
      <c r="Z54" s="57"/>
    </row>
    <row r="55" spans="1:26" s="16" customFormat="1" ht="15.75" x14ac:dyDescent="0.25">
      <c r="A55" s="206" t="s">
        <v>343</v>
      </c>
      <c r="B55" s="210" t="s">
        <v>666</v>
      </c>
      <c r="C55" s="253">
        <f t="shared" si="13"/>
        <v>2154203.29</v>
      </c>
      <c r="D55" s="253">
        <f t="shared" si="14"/>
        <v>2154203.29</v>
      </c>
      <c r="E55" s="253">
        <v>1368652.07</v>
      </c>
      <c r="F55" s="253">
        <v>288026.84000000003</v>
      </c>
      <c r="G55" s="253">
        <v>497524.38</v>
      </c>
      <c r="H55" s="253">
        <v>0</v>
      </c>
      <c r="I55" s="253">
        <v>0</v>
      </c>
      <c r="J55" s="253">
        <v>0</v>
      </c>
      <c r="K55" s="253">
        <v>0</v>
      </c>
      <c r="L55" s="253">
        <v>0</v>
      </c>
      <c r="M55" s="253">
        <v>0</v>
      </c>
      <c r="N55" s="253">
        <v>0</v>
      </c>
      <c r="O55" s="253">
        <v>0</v>
      </c>
      <c r="P55" s="253">
        <v>0</v>
      </c>
      <c r="Q55" s="253">
        <v>0</v>
      </c>
      <c r="R55" s="253">
        <v>0</v>
      </c>
      <c r="S55" s="253">
        <v>0</v>
      </c>
      <c r="T55" s="253">
        <v>0</v>
      </c>
      <c r="U55" s="253">
        <v>0</v>
      </c>
      <c r="V55" s="253">
        <v>0</v>
      </c>
      <c r="W55" s="57"/>
      <c r="X55" s="57"/>
      <c r="Y55" s="57"/>
      <c r="Z55" s="57"/>
    </row>
    <row r="56" spans="1:26" s="16" customFormat="1" ht="15.75" x14ac:dyDescent="0.25">
      <c r="A56" s="206" t="s">
        <v>344</v>
      </c>
      <c r="B56" s="212" t="s">
        <v>667</v>
      </c>
      <c r="C56" s="253">
        <f t="shared" si="13"/>
        <v>3331175</v>
      </c>
      <c r="D56" s="253">
        <f t="shared" si="14"/>
        <v>3331175</v>
      </c>
      <c r="E56" s="253">
        <v>3331175</v>
      </c>
      <c r="F56" s="255">
        <v>0</v>
      </c>
      <c r="G56" s="255">
        <v>0</v>
      </c>
      <c r="H56" s="253">
        <v>0</v>
      </c>
      <c r="I56" s="253">
        <v>0</v>
      </c>
      <c r="J56" s="255"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v>0</v>
      </c>
      <c r="P56" s="253">
        <v>0</v>
      </c>
      <c r="Q56" s="253">
        <v>0</v>
      </c>
      <c r="R56" s="253">
        <v>0</v>
      </c>
      <c r="S56" s="253">
        <v>0</v>
      </c>
      <c r="T56" s="253">
        <v>0</v>
      </c>
      <c r="U56" s="253">
        <v>0</v>
      </c>
      <c r="V56" s="253">
        <v>0</v>
      </c>
      <c r="W56" s="57"/>
      <c r="X56" s="57"/>
      <c r="Y56" s="57"/>
      <c r="Z56" s="57"/>
    </row>
    <row r="57" spans="1:26" s="16" customFormat="1" ht="15.75" x14ac:dyDescent="0.25">
      <c r="A57" s="206" t="s">
        <v>346</v>
      </c>
      <c r="B57" s="210" t="s">
        <v>668</v>
      </c>
      <c r="C57" s="253">
        <f t="shared" si="13"/>
        <v>66720</v>
      </c>
      <c r="D57" s="253">
        <f t="shared" si="14"/>
        <v>0</v>
      </c>
      <c r="E57" s="253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0</v>
      </c>
      <c r="K57" s="253">
        <v>0</v>
      </c>
      <c r="L57" s="255">
        <v>0</v>
      </c>
      <c r="M57" s="255">
        <v>0</v>
      </c>
      <c r="N57" s="253">
        <v>0</v>
      </c>
      <c r="O57" s="253">
        <v>0</v>
      </c>
      <c r="P57" s="253">
        <v>0</v>
      </c>
      <c r="Q57" s="253">
        <v>0</v>
      </c>
      <c r="R57" s="253">
        <v>0</v>
      </c>
      <c r="S57" s="253">
        <v>0</v>
      </c>
      <c r="T57" s="253">
        <v>0</v>
      </c>
      <c r="U57" s="253">
        <v>0</v>
      </c>
      <c r="V57" s="253">
        <v>66720</v>
      </c>
      <c r="W57" s="57"/>
      <c r="X57" s="57"/>
      <c r="Y57" s="57"/>
      <c r="Z57" s="57"/>
    </row>
    <row r="58" spans="1:26" s="16" customFormat="1" ht="15.75" x14ac:dyDescent="0.25">
      <c r="A58" s="206" t="s">
        <v>347</v>
      </c>
      <c r="B58" s="210" t="s">
        <v>669</v>
      </c>
      <c r="C58" s="253">
        <f t="shared" si="13"/>
        <v>103303</v>
      </c>
      <c r="D58" s="253">
        <f t="shared" si="14"/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  <c r="J58" s="253">
        <v>0</v>
      </c>
      <c r="K58" s="253">
        <v>0</v>
      </c>
      <c r="L58" s="255">
        <v>0</v>
      </c>
      <c r="M58" s="255">
        <v>0</v>
      </c>
      <c r="N58" s="253">
        <v>0</v>
      </c>
      <c r="O58" s="253">
        <v>0</v>
      </c>
      <c r="P58" s="253">
        <v>0</v>
      </c>
      <c r="Q58" s="253">
        <v>0</v>
      </c>
      <c r="R58" s="253">
        <v>0</v>
      </c>
      <c r="S58" s="253">
        <v>0</v>
      </c>
      <c r="T58" s="253">
        <v>0</v>
      </c>
      <c r="U58" s="253">
        <v>0</v>
      </c>
      <c r="V58" s="253">
        <v>103303</v>
      </c>
      <c r="W58" s="57"/>
      <c r="X58" s="57"/>
      <c r="Y58" s="57"/>
      <c r="Z58" s="57"/>
    </row>
    <row r="59" spans="1:26" s="16" customFormat="1" ht="15.75" x14ac:dyDescent="0.25">
      <c r="A59" s="206" t="s">
        <v>348</v>
      </c>
      <c r="B59" s="210" t="s">
        <v>670</v>
      </c>
      <c r="C59" s="253">
        <f t="shared" si="13"/>
        <v>5126112</v>
      </c>
      <c r="D59" s="253">
        <f t="shared" si="14"/>
        <v>5126112</v>
      </c>
      <c r="E59" s="253">
        <v>5126112</v>
      </c>
      <c r="F59" s="253">
        <v>0</v>
      </c>
      <c r="G59" s="253">
        <v>0</v>
      </c>
      <c r="H59" s="253">
        <v>0</v>
      </c>
      <c r="I59" s="253">
        <v>0</v>
      </c>
      <c r="J59" s="253">
        <v>0</v>
      </c>
      <c r="K59" s="253">
        <v>0</v>
      </c>
      <c r="L59" s="253">
        <v>0</v>
      </c>
      <c r="M59" s="253">
        <v>0</v>
      </c>
      <c r="N59" s="253">
        <v>0</v>
      </c>
      <c r="O59" s="253">
        <v>0</v>
      </c>
      <c r="P59" s="253">
        <v>0</v>
      </c>
      <c r="Q59" s="253">
        <v>0</v>
      </c>
      <c r="R59" s="253">
        <v>0</v>
      </c>
      <c r="S59" s="253">
        <v>0</v>
      </c>
      <c r="T59" s="253">
        <v>0</v>
      </c>
      <c r="U59" s="253">
        <v>0</v>
      </c>
      <c r="V59" s="253">
        <v>0</v>
      </c>
      <c r="W59" s="57"/>
      <c r="X59" s="57"/>
      <c r="Y59" s="57"/>
      <c r="Z59" s="57"/>
    </row>
    <row r="60" spans="1:26" s="16" customFormat="1" ht="15.75" x14ac:dyDescent="0.25">
      <c r="A60" s="206" t="s">
        <v>349</v>
      </c>
      <c r="B60" s="210" t="s">
        <v>671</v>
      </c>
      <c r="C60" s="253">
        <f t="shared" si="13"/>
        <v>9929152</v>
      </c>
      <c r="D60" s="253">
        <f t="shared" si="14"/>
        <v>9929152</v>
      </c>
      <c r="E60" s="253">
        <v>9929152</v>
      </c>
      <c r="F60" s="253">
        <v>0</v>
      </c>
      <c r="G60" s="253">
        <v>0</v>
      </c>
      <c r="H60" s="253">
        <v>0</v>
      </c>
      <c r="I60" s="253">
        <v>0</v>
      </c>
      <c r="J60" s="253">
        <v>0</v>
      </c>
      <c r="K60" s="253">
        <v>0</v>
      </c>
      <c r="L60" s="253">
        <v>0</v>
      </c>
      <c r="M60" s="253">
        <v>0</v>
      </c>
      <c r="N60" s="253">
        <v>0</v>
      </c>
      <c r="O60" s="253">
        <v>0</v>
      </c>
      <c r="P60" s="253">
        <v>0</v>
      </c>
      <c r="Q60" s="253">
        <v>0</v>
      </c>
      <c r="R60" s="253">
        <v>0</v>
      </c>
      <c r="S60" s="253">
        <v>0</v>
      </c>
      <c r="T60" s="253">
        <v>0</v>
      </c>
      <c r="U60" s="253">
        <v>0</v>
      </c>
      <c r="V60" s="253">
        <v>0</v>
      </c>
      <c r="W60" s="57"/>
      <c r="X60" s="57"/>
      <c r="Y60" s="57"/>
      <c r="Z60" s="57"/>
    </row>
    <row r="61" spans="1:26" s="16" customFormat="1" ht="15.75" x14ac:dyDescent="0.25">
      <c r="A61" s="206" t="s">
        <v>350</v>
      </c>
      <c r="B61" s="210" t="s">
        <v>672</v>
      </c>
      <c r="C61" s="253">
        <f t="shared" si="13"/>
        <v>1439875</v>
      </c>
      <c r="D61" s="253">
        <f t="shared" si="14"/>
        <v>1439875</v>
      </c>
      <c r="E61" s="253">
        <v>0</v>
      </c>
      <c r="F61" s="253">
        <v>0</v>
      </c>
      <c r="G61" s="253">
        <v>0</v>
      </c>
      <c r="H61" s="253">
        <v>1439875</v>
      </c>
      <c r="I61" s="253">
        <v>0</v>
      </c>
      <c r="J61" s="253">
        <v>0</v>
      </c>
      <c r="K61" s="253">
        <v>0</v>
      </c>
      <c r="L61" s="253">
        <v>0</v>
      </c>
      <c r="M61" s="253">
        <v>0</v>
      </c>
      <c r="N61" s="253">
        <v>0</v>
      </c>
      <c r="O61" s="253">
        <v>0</v>
      </c>
      <c r="P61" s="253">
        <v>0</v>
      </c>
      <c r="Q61" s="253">
        <v>0</v>
      </c>
      <c r="R61" s="253">
        <v>0</v>
      </c>
      <c r="S61" s="253">
        <v>0</v>
      </c>
      <c r="T61" s="253">
        <v>0</v>
      </c>
      <c r="U61" s="253">
        <v>0</v>
      </c>
      <c r="V61" s="253">
        <v>0</v>
      </c>
      <c r="W61" s="57"/>
      <c r="X61" s="57"/>
      <c r="Y61" s="57"/>
      <c r="Z61" s="57"/>
    </row>
    <row r="62" spans="1:26" s="16" customFormat="1" ht="15.75" x14ac:dyDescent="0.25">
      <c r="A62" s="206" t="s">
        <v>352</v>
      </c>
      <c r="B62" s="210" t="s">
        <v>673</v>
      </c>
      <c r="C62" s="253">
        <f t="shared" si="13"/>
        <v>427681</v>
      </c>
      <c r="D62" s="253">
        <f t="shared" si="14"/>
        <v>427681</v>
      </c>
      <c r="E62" s="253">
        <v>0</v>
      </c>
      <c r="F62" s="253">
        <v>0</v>
      </c>
      <c r="G62" s="253">
        <v>0</v>
      </c>
      <c r="H62" s="253">
        <v>427681</v>
      </c>
      <c r="I62" s="253">
        <v>0</v>
      </c>
      <c r="J62" s="253">
        <v>0</v>
      </c>
      <c r="K62" s="253">
        <v>0</v>
      </c>
      <c r="L62" s="253">
        <v>0</v>
      </c>
      <c r="M62" s="253">
        <v>0</v>
      </c>
      <c r="N62" s="253">
        <v>0</v>
      </c>
      <c r="O62" s="253">
        <v>0</v>
      </c>
      <c r="P62" s="253">
        <v>0</v>
      </c>
      <c r="Q62" s="253">
        <v>0</v>
      </c>
      <c r="R62" s="253">
        <v>0</v>
      </c>
      <c r="S62" s="253">
        <v>0</v>
      </c>
      <c r="T62" s="253">
        <v>0</v>
      </c>
      <c r="U62" s="253">
        <v>0</v>
      </c>
      <c r="V62" s="253">
        <v>0</v>
      </c>
      <c r="W62" s="57"/>
      <c r="X62" s="57"/>
      <c r="Y62" s="57"/>
      <c r="Z62" s="57"/>
    </row>
    <row r="63" spans="1:26" s="16" customFormat="1" ht="15.75" x14ac:dyDescent="0.25">
      <c r="A63" s="206" t="s">
        <v>353</v>
      </c>
      <c r="B63" s="212" t="s">
        <v>674</v>
      </c>
      <c r="C63" s="253">
        <f t="shared" si="13"/>
        <v>3947953</v>
      </c>
      <c r="D63" s="253">
        <f t="shared" si="14"/>
        <v>3947953</v>
      </c>
      <c r="E63" s="253">
        <v>3947953</v>
      </c>
      <c r="F63" s="253">
        <v>0</v>
      </c>
      <c r="G63" s="253">
        <v>0</v>
      </c>
      <c r="H63" s="253">
        <v>0</v>
      </c>
      <c r="I63" s="253"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253">
        <v>0</v>
      </c>
      <c r="P63" s="253">
        <v>0</v>
      </c>
      <c r="Q63" s="253">
        <v>0</v>
      </c>
      <c r="R63" s="253">
        <v>0</v>
      </c>
      <c r="S63" s="253">
        <v>0</v>
      </c>
      <c r="T63" s="253">
        <v>0</v>
      </c>
      <c r="U63" s="253">
        <v>0</v>
      </c>
      <c r="V63" s="253">
        <v>0</v>
      </c>
      <c r="W63" s="57"/>
      <c r="X63" s="57"/>
      <c r="Y63" s="57"/>
      <c r="Z63" s="57"/>
    </row>
    <row r="64" spans="1:26" s="16" customFormat="1" ht="15.75" x14ac:dyDescent="0.25">
      <c r="A64" s="206" t="s">
        <v>354</v>
      </c>
      <c r="B64" s="212" t="s">
        <v>675</v>
      </c>
      <c r="C64" s="253">
        <f t="shared" si="13"/>
        <v>4154608</v>
      </c>
      <c r="D64" s="253">
        <f t="shared" si="14"/>
        <v>4154608</v>
      </c>
      <c r="E64" s="253">
        <v>4154608</v>
      </c>
      <c r="F64" s="253">
        <v>0</v>
      </c>
      <c r="G64" s="253">
        <v>0</v>
      </c>
      <c r="H64" s="253">
        <v>0</v>
      </c>
      <c r="I64" s="253">
        <v>0</v>
      </c>
      <c r="J64" s="253">
        <v>0</v>
      </c>
      <c r="K64" s="253">
        <v>0</v>
      </c>
      <c r="L64" s="253">
        <v>0</v>
      </c>
      <c r="M64" s="253">
        <v>0</v>
      </c>
      <c r="N64" s="253">
        <v>0</v>
      </c>
      <c r="O64" s="253">
        <v>0</v>
      </c>
      <c r="P64" s="253">
        <v>0</v>
      </c>
      <c r="Q64" s="253">
        <v>0</v>
      </c>
      <c r="R64" s="253">
        <v>0</v>
      </c>
      <c r="S64" s="253">
        <v>0</v>
      </c>
      <c r="T64" s="253">
        <v>0</v>
      </c>
      <c r="U64" s="253">
        <v>0</v>
      </c>
      <c r="V64" s="253">
        <v>0</v>
      </c>
      <c r="W64" s="57"/>
      <c r="X64" s="57"/>
      <c r="Y64" s="57"/>
      <c r="Z64" s="57"/>
    </row>
    <row r="65" spans="1:26" s="12" customFormat="1" ht="14.25" customHeight="1" x14ac:dyDescent="0.2">
      <c r="A65" s="52" t="s">
        <v>363</v>
      </c>
      <c r="B65" s="41" t="s">
        <v>356</v>
      </c>
      <c r="C65" s="43">
        <f>SUM(C66:C77)</f>
        <v>1444907</v>
      </c>
      <c r="D65" s="43">
        <f t="shared" ref="D65:V65" si="15">SUM(D66:D77)</f>
        <v>0</v>
      </c>
      <c r="E65" s="137">
        <f t="shared" si="15"/>
        <v>0</v>
      </c>
      <c r="F65" s="137">
        <f t="shared" si="15"/>
        <v>0</v>
      </c>
      <c r="G65" s="43">
        <f t="shared" si="15"/>
        <v>0</v>
      </c>
      <c r="H65" s="43">
        <f t="shared" si="15"/>
        <v>0</v>
      </c>
      <c r="I65" s="43">
        <f t="shared" si="15"/>
        <v>0</v>
      </c>
      <c r="J65" s="43">
        <f t="shared" si="15"/>
        <v>0</v>
      </c>
      <c r="K65" s="43">
        <f t="shared" si="15"/>
        <v>0</v>
      </c>
      <c r="L65" s="43">
        <f t="shared" si="15"/>
        <v>0</v>
      </c>
      <c r="M65" s="43">
        <f t="shared" si="15"/>
        <v>0</v>
      </c>
      <c r="N65" s="43">
        <f t="shared" si="15"/>
        <v>0</v>
      </c>
      <c r="O65" s="43">
        <f t="shared" si="15"/>
        <v>0</v>
      </c>
      <c r="P65" s="43">
        <f t="shared" si="15"/>
        <v>0</v>
      </c>
      <c r="Q65" s="43">
        <f t="shared" si="15"/>
        <v>0</v>
      </c>
      <c r="R65" s="43">
        <f t="shared" si="15"/>
        <v>0</v>
      </c>
      <c r="S65" s="43">
        <f t="shared" si="15"/>
        <v>0</v>
      </c>
      <c r="T65" s="43">
        <f t="shared" si="15"/>
        <v>0</v>
      </c>
      <c r="U65" s="43">
        <f t="shared" si="15"/>
        <v>0</v>
      </c>
      <c r="V65" s="43">
        <f t="shared" si="15"/>
        <v>1444907</v>
      </c>
      <c r="W65" s="53"/>
      <c r="X65" s="53"/>
      <c r="Y65" s="53"/>
      <c r="Z65" s="53"/>
    </row>
    <row r="66" spans="1:26" s="4" customFormat="1" ht="15" customHeight="1" x14ac:dyDescent="0.25">
      <c r="A66" s="58" t="s">
        <v>364</v>
      </c>
      <c r="B66" s="207" t="s">
        <v>705</v>
      </c>
      <c r="C66" s="51">
        <f>D66+M66+Q66+V66</f>
        <v>101904</v>
      </c>
      <c r="D66" s="256">
        <v>0</v>
      </c>
      <c r="E66" s="157">
        <v>0</v>
      </c>
      <c r="F66" s="51">
        <v>0</v>
      </c>
      <c r="G66" s="257">
        <v>0</v>
      </c>
      <c r="H66" s="157">
        <v>0</v>
      </c>
      <c r="I66" s="51">
        <v>0</v>
      </c>
      <c r="J66" s="157">
        <v>0</v>
      </c>
      <c r="K66" s="157">
        <v>0</v>
      </c>
      <c r="L66" s="157">
        <v>0</v>
      </c>
      <c r="M66" s="157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51">
        <v>101904</v>
      </c>
      <c r="W66" s="45"/>
      <c r="X66" s="45"/>
      <c r="Y66" s="45"/>
      <c r="Z66" s="45"/>
    </row>
    <row r="67" spans="1:26" s="4" customFormat="1" ht="15" customHeight="1" x14ac:dyDescent="0.25">
      <c r="A67" s="58" t="s">
        <v>365</v>
      </c>
      <c r="B67" s="152" t="s">
        <v>357</v>
      </c>
      <c r="C67" s="51">
        <f>D67+M67+Q67+V67</f>
        <v>219041</v>
      </c>
      <c r="D67" s="164">
        <f t="shared" ref="D67:D77" si="16">SUM(E67:I67)</f>
        <v>0</v>
      </c>
      <c r="E67" s="51">
        <v>0</v>
      </c>
      <c r="F67" s="51">
        <v>0</v>
      </c>
      <c r="G67" s="165">
        <v>0</v>
      </c>
      <c r="H67" s="153">
        <v>0</v>
      </c>
      <c r="I67" s="51">
        <v>0</v>
      </c>
      <c r="J67" s="157">
        <v>0</v>
      </c>
      <c r="K67" s="157">
        <v>0</v>
      </c>
      <c r="L67" s="51">
        <v>0</v>
      </c>
      <c r="M67" s="51">
        <v>0</v>
      </c>
      <c r="N67" s="157">
        <v>0</v>
      </c>
      <c r="O67" s="157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219041</v>
      </c>
      <c r="W67" s="45"/>
      <c r="X67" s="45"/>
      <c r="Y67" s="45"/>
      <c r="Z67" s="45"/>
    </row>
    <row r="68" spans="1:26" s="4" customFormat="1" ht="15" customHeight="1" x14ac:dyDescent="0.25">
      <c r="A68" s="58" t="s">
        <v>366</v>
      </c>
      <c r="B68" s="152" t="s">
        <v>706</v>
      </c>
      <c r="C68" s="51">
        <f t="shared" ref="C68:C77" si="17">D68+M68+Q68+V68</f>
        <v>68409</v>
      </c>
      <c r="D68" s="164">
        <f t="shared" si="16"/>
        <v>0</v>
      </c>
      <c r="E68" s="169">
        <f>SUM(F68:J68)</f>
        <v>0</v>
      </c>
      <c r="F68" s="168">
        <v>0</v>
      </c>
      <c r="G68" s="171">
        <v>0</v>
      </c>
      <c r="H68" s="51">
        <v>0</v>
      </c>
      <c r="I68" s="165">
        <v>0</v>
      </c>
      <c r="J68" s="157">
        <v>0</v>
      </c>
      <c r="K68" s="157">
        <v>0</v>
      </c>
      <c r="L68" s="153">
        <v>0</v>
      </c>
      <c r="M68" s="153">
        <v>0</v>
      </c>
      <c r="N68" s="157">
        <v>0</v>
      </c>
      <c r="O68" s="157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68409</v>
      </c>
      <c r="W68" s="45"/>
      <c r="X68" s="45"/>
      <c r="Y68" s="45"/>
      <c r="Z68" s="45"/>
    </row>
    <row r="69" spans="1:26" s="4" customFormat="1" ht="15" customHeight="1" x14ac:dyDescent="0.25">
      <c r="A69" s="58" t="s">
        <v>367</v>
      </c>
      <c r="B69" s="152" t="s">
        <v>371</v>
      </c>
      <c r="C69" s="51">
        <f t="shared" si="17"/>
        <v>66915</v>
      </c>
      <c r="D69" s="164">
        <f t="shared" si="16"/>
        <v>0</v>
      </c>
      <c r="E69" s="51">
        <v>0</v>
      </c>
      <c r="F69" s="51">
        <v>0</v>
      </c>
      <c r="G69" s="171">
        <v>0</v>
      </c>
      <c r="H69" s="51">
        <v>0</v>
      </c>
      <c r="I69" s="165">
        <v>0</v>
      </c>
      <c r="J69" s="157">
        <v>0</v>
      </c>
      <c r="K69" s="256">
        <v>0</v>
      </c>
      <c r="L69" s="51">
        <v>0</v>
      </c>
      <c r="M69" s="51">
        <v>0</v>
      </c>
      <c r="N69" s="257">
        <v>0</v>
      </c>
      <c r="O69" s="157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66915</v>
      </c>
      <c r="W69" s="45"/>
      <c r="X69" s="45"/>
      <c r="Y69" s="45"/>
      <c r="Z69" s="45"/>
    </row>
    <row r="70" spans="1:26" s="4" customFormat="1" ht="15" customHeight="1" x14ac:dyDescent="0.25">
      <c r="A70" s="58" t="s">
        <v>368</v>
      </c>
      <c r="B70" s="152" t="s">
        <v>358</v>
      </c>
      <c r="C70" s="51">
        <f t="shared" si="17"/>
        <v>57794</v>
      </c>
      <c r="D70" s="164">
        <f t="shared" si="16"/>
        <v>0</v>
      </c>
      <c r="E70" s="155">
        <v>0</v>
      </c>
      <c r="F70" s="155">
        <v>0</v>
      </c>
      <c r="G70" s="164">
        <v>0</v>
      </c>
      <c r="H70" s="51">
        <v>0</v>
      </c>
      <c r="I70" s="165">
        <v>0</v>
      </c>
      <c r="J70" s="157">
        <v>0</v>
      </c>
      <c r="K70" s="157">
        <v>0</v>
      </c>
      <c r="L70" s="168">
        <v>0</v>
      </c>
      <c r="M70" s="168">
        <v>0</v>
      </c>
      <c r="N70" s="157">
        <v>0</v>
      </c>
      <c r="O70" s="157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57794</v>
      </c>
      <c r="W70" s="45"/>
      <c r="X70" s="45"/>
      <c r="Y70" s="45"/>
      <c r="Z70" s="45"/>
    </row>
    <row r="71" spans="1:26" s="4" customFormat="1" ht="15" customHeight="1" x14ac:dyDescent="0.25">
      <c r="A71" s="58" t="s">
        <v>369</v>
      </c>
      <c r="B71" s="207" t="s">
        <v>372</v>
      </c>
      <c r="C71" s="51">
        <f t="shared" si="17"/>
        <v>161100</v>
      </c>
      <c r="D71" s="164">
        <f t="shared" si="16"/>
        <v>0</v>
      </c>
      <c r="E71" s="51">
        <v>0</v>
      </c>
      <c r="F71" s="51">
        <v>0</v>
      </c>
      <c r="G71" s="165">
        <v>0</v>
      </c>
      <c r="H71" s="156">
        <v>0</v>
      </c>
      <c r="I71" s="51">
        <v>0</v>
      </c>
      <c r="J71" s="257">
        <v>0</v>
      </c>
      <c r="K71" s="157">
        <v>0</v>
      </c>
      <c r="L71" s="51">
        <v>0</v>
      </c>
      <c r="M71" s="168">
        <v>0</v>
      </c>
      <c r="N71" s="157">
        <v>0</v>
      </c>
      <c r="O71" s="157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0</v>
      </c>
      <c r="V71" s="51">
        <v>161100</v>
      </c>
      <c r="W71" s="45"/>
      <c r="X71" s="45"/>
      <c r="Y71" s="45"/>
      <c r="Z71" s="45"/>
    </row>
    <row r="72" spans="1:26" s="4" customFormat="1" ht="15" customHeight="1" x14ac:dyDescent="0.25">
      <c r="A72" s="58" t="s">
        <v>700</v>
      </c>
      <c r="B72" s="332" t="s">
        <v>1322</v>
      </c>
      <c r="C72" s="51">
        <f t="shared" ref="C72" si="18">D72+M72+Q72+V72</f>
        <v>170122</v>
      </c>
      <c r="D72" s="164">
        <f t="shared" ref="D72" si="19">SUM(E72:I72)</f>
        <v>0</v>
      </c>
      <c r="E72" s="51">
        <v>0</v>
      </c>
      <c r="F72" s="51">
        <v>0</v>
      </c>
      <c r="G72" s="165">
        <v>0</v>
      </c>
      <c r="H72" s="156">
        <v>0</v>
      </c>
      <c r="I72" s="51">
        <v>0</v>
      </c>
      <c r="J72" s="257">
        <v>0</v>
      </c>
      <c r="K72" s="157">
        <v>0</v>
      </c>
      <c r="L72" s="51">
        <v>0</v>
      </c>
      <c r="M72" s="168">
        <v>0</v>
      </c>
      <c r="N72" s="157">
        <v>0</v>
      </c>
      <c r="O72" s="157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170122</v>
      </c>
      <c r="W72" s="45"/>
      <c r="X72" s="45"/>
      <c r="Y72" s="45"/>
      <c r="Z72" s="45"/>
    </row>
    <row r="73" spans="1:26" s="4" customFormat="1" ht="15" customHeight="1" x14ac:dyDescent="0.25">
      <c r="A73" s="58" t="s">
        <v>701</v>
      </c>
      <c r="B73" s="152" t="s">
        <v>359</v>
      </c>
      <c r="C73" s="51">
        <f t="shared" si="17"/>
        <v>38651</v>
      </c>
      <c r="D73" s="164">
        <f t="shared" si="16"/>
        <v>0</v>
      </c>
      <c r="E73" s="168">
        <v>0</v>
      </c>
      <c r="F73" s="168">
        <v>0</v>
      </c>
      <c r="G73" s="164">
        <v>0</v>
      </c>
      <c r="H73" s="51">
        <v>0</v>
      </c>
      <c r="I73" s="165">
        <v>0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38651</v>
      </c>
      <c r="W73" s="45"/>
      <c r="X73" s="45"/>
      <c r="Y73" s="45"/>
      <c r="Z73" s="45"/>
    </row>
    <row r="74" spans="1:26" s="4" customFormat="1" ht="15" customHeight="1" x14ac:dyDescent="0.25">
      <c r="A74" s="58" t="s">
        <v>702</v>
      </c>
      <c r="B74" s="207" t="s">
        <v>360</v>
      </c>
      <c r="C74" s="51">
        <f t="shared" si="17"/>
        <v>60550</v>
      </c>
      <c r="D74" s="164">
        <f t="shared" si="16"/>
        <v>0</v>
      </c>
      <c r="E74" s="51">
        <v>0</v>
      </c>
      <c r="F74" s="51">
        <v>0</v>
      </c>
      <c r="G74" s="164">
        <v>0</v>
      </c>
      <c r="H74" s="51">
        <v>0</v>
      </c>
      <c r="I74" s="167">
        <v>0</v>
      </c>
      <c r="J74" s="157">
        <v>0</v>
      </c>
      <c r="K74" s="256">
        <v>0</v>
      </c>
      <c r="L74" s="157">
        <v>0</v>
      </c>
      <c r="M74" s="157">
        <v>0</v>
      </c>
      <c r="N74" s="257">
        <v>0</v>
      </c>
      <c r="O74" s="157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60550</v>
      </c>
      <c r="W74" s="45"/>
      <c r="X74" s="45"/>
      <c r="Y74" s="45"/>
      <c r="Z74" s="45"/>
    </row>
    <row r="75" spans="1:26" s="4" customFormat="1" ht="15" customHeight="1" x14ac:dyDescent="0.25">
      <c r="A75" s="58" t="s">
        <v>703</v>
      </c>
      <c r="B75" s="207" t="s">
        <v>361</v>
      </c>
      <c r="C75" s="51">
        <f t="shared" si="17"/>
        <v>62407</v>
      </c>
      <c r="D75" s="164">
        <f t="shared" si="16"/>
        <v>0</v>
      </c>
      <c r="E75" s="51">
        <v>0</v>
      </c>
      <c r="F75" s="51">
        <v>0</v>
      </c>
      <c r="G75" s="164">
        <v>0</v>
      </c>
      <c r="H75" s="51">
        <v>0</v>
      </c>
      <c r="I75" s="257">
        <v>0</v>
      </c>
      <c r="J75" s="257">
        <v>0</v>
      </c>
      <c r="K75" s="256">
        <v>0</v>
      </c>
      <c r="L75" s="157">
        <v>0</v>
      </c>
      <c r="M75" s="157">
        <v>0</v>
      </c>
      <c r="N75" s="257">
        <v>0</v>
      </c>
      <c r="O75" s="157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62407</v>
      </c>
      <c r="W75" s="45"/>
      <c r="X75" s="45"/>
      <c r="Y75" s="45"/>
      <c r="Z75" s="45"/>
    </row>
    <row r="76" spans="1:26" s="4" customFormat="1" ht="15" customHeight="1" x14ac:dyDescent="0.25">
      <c r="A76" s="58" t="s">
        <v>704</v>
      </c>
      <c r="B76" s="207" t="s">
        <v>362</v>
      </c>
      <c r="C76" s="56">
        <f t="shared" si="17"/>
        <v>62140</v>
      </c>
      <c r="D76" s="56">
        <f t="shared" si="16"/>
        <v>0</v>
      </c>
      <c r="E76" s="153">
        <v>0</v>
      </c>
      <c r="F76" s="153">
        <v>0</v>
      </c>
      <c r="G76" s="164">
        <v>0</v>
      </c>
      <c r="H76" s="51">
        <v>0</v>
      </c>
      <c r="I76" s="165">
        <v>0</v>
      </c>
      <c r="J76" s="157">
        <v>0</v>
      </c>
      <c r="K76" s="157">
        <v>0</v>
      </c>
      <c r="L76" s="153">
        <v>0</v>
      </c>
      <c r="M76" s="153">
        <v>0</v>
      </c>
      <c r="N76" s="157">
        <v>0</v>
      </c>
      <c r="O76" s="157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62140</v>
      </c>
      <c r="W76" s="45"/>
      <c r="X76" s="45"/>
      <c r="Y76" s="45"/>
      <c r="Z76" s="45"/>
    </row>
    <row r="77" spans="1:26" s="4" customFormat="1" ht="15" customHeight="1" x14ac:dyDescent="0.25">
      <c r="A77" s="204" t="s">
        <v>20</v>
      </c>
      <c r="B77" s="207" t="s">
        <v>707</v>
      </c>
      <c r="C77" s="51">
        <f t="shared" si="17"/>
        <v>375874</v>
      </c>
      <c r="D77" s="164">
        <f t="shared" si="16"/>
        <v>0</v>
      </c>
      <c r="E77" s="51">
        <v>0</v>
      </c>
      <c r="F77" s="51">
        <v>0</v>
      </c>
      <c r="G77" s="171">
        <v>0</v>
      </c>
      <c r="H77" s="51">
        <v>0</v>
      </c>
      <c r="I77" s="165">
        <v>0</v>
      </c>
      <c r="J77" s="157">
        <v>0</v>
      </c>
      <c r="K77" s="256">
        <v>0</v>
      </c>
      <c r="L77" s="51">
        <v>0</v>
      </c>
      <c r="M77" s="51">
        <v>0</v>
      </c>
      <c r="N77" s="257">
        <v>0</v>
      </c>
      <c r="O77" s="157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375874</v>
      </c>
      <c r="W77" s="45"/>
      <c r="X77" s="45"/>
      <c r="Y77" s="45"/>
      <c r="Z77" s="45"/>
    </row>
    <row r="78" spans="1:26" s="15" customFormat="1" ht="14.25" customHeight="1" x14ac:dyDescent="0.25">
      <c r="A78" s="52" t="s">
        <v>376</v>
      </c>
      <c r="B78" s="41" t="s">
        <v>373</v>
      </c>
      <c r="C78" s="43">
        <f>SUM(C79:C88)</f>
        <v>1170954</v>
      </c>
      <c r="D78" s="43">
        <f t="shared" ref="D78:V78" si="20">SUM(D79:D88)</f>
        <v>0</v>
      </c>
      <c r="E78" s="138">
        <f t="shared" si="20"/>
        <v>0</v>
      </c>
      <c r="F78" s="138">
        <f t="shared" si="20"/>
        <v>0</v>
      </c>
      <c r="G78" s="43">
        <f t="shared" si="20"/>
        <v>0</v>
      </c>
      <c r="H78" s="138">
        <f t="shared" si="20"/>
        <v>0</v>
      </c>
      <c r="I78" s="43">
        <f t="shared" si="20"/>
        <v>0</v>
      </c>
      <c r="J78" s="43">
        <f t="shared" si="20"/>
        <v>0</v>
      </c>
      <c r="K78" s="43">
        <f t="shared" si="20"/>
        <v>0</v>
      </c>
      <c r="L78" s="258">
        <f t="shared" si="20"/>
        <v>0</v>
      </c>
      <c r="M78" s="258">
        <f t="shared" si="20"/>
        <v>0</v>
      </c>
      <c r="N78" s="43">
        <f t="shared" si="20"/>
        <v>0</v>
      </c>
      <c r="O78" s="43">
        <f t="shared" si="20"/>
        <v>0</v>
      </c>
      <c r="P78" s="43">
        <f t="shared" si="20"/>
        <v>0</v>
      </c>
      <c r="Q78" s="43">
        <f t="shared" si="20"/>
        <v>0</v>
      </c>
      <c r="R78" s="43">
        <f t="shared" si="20"/>
        <v>0</v>
      </c>
      <c r="S78" s="43">
        <f t="shared" si="20"/>
        <v>0</v>
      </c>
      <c r="T78" s="43">
        <f t="shared" si="20"/>
        <v>0</v>
      </c>
      <c r="U78" s="43">
        <f t="shared" si="20"/>
        <v>0</v>
      </c>
      <c r="V78" s="43">
        <f t="shared" si="20"/>
        <v>1170954</v>
      </c>
      <c r="W78" s="44"/>
      <c r="X78" s="44"/>
      <c r="Y78" s="44"/>
      <c r="Z78" s="44"/>
    </row>
    <row r="79" spans="1:26" s="15" customFormat="1" ht="14.25" customHeight="1" x14ac:dyDescent="0.25">
      <c r="A79" s="58" t="s">
        <v>377</v>
      </c>
      <c r="B79" s="47" t="s">
        <v>380</v>
      </c>
      <c r="C79" s="51">
        <f>D79+M79+O79+Q79+V79</f>
        <v>77405</v>
      </c>
      <c r="D79" s="51">
        <f>SUM(E79:I79)</f>
        <v>0</v>
      </c>
      <c r="E79" s="153">
        <v>0</v>
      </c>
      <c r="F79" s="153">
        <v>0</v>
      </c>
      <c r="G79" s="51">
        <v>0</v>
      </c>
      <c r="H79" s="153">
        <v>0</v>
      </c>
      <c r="I79" s="51">
        <v>0</v>
      </c>
      <c r="J79" s="157">
        <v>0</v>
      </c>
      <c r="K79" s="164">
        <v>0</v>
      </c>
      <c r="L79" s="51">
        <v>0</v>
      </c>
      <c r="M79" s="51">
        <v>0</v>
      </c>
      <c r="N79" s="165">
        <v>0</v>
      </c>
      <c r="O79" s="157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77405</v>
      </c>
      <c r="W79" s="44"/>
      <c r="X79" s="44"/>
      <c r="Y79" s="44"/>
      <c r="Z79" s="44"/>
    </row>
    <row r="80" spans="1:26" ht="15" customHeight="1" x14ac:dyDescent="0.25">
      <c r="A80" s="58" t="s">
        <v>378</v>
      </c>
      <c r="B80" s="47" t="s">
        <v>717</v>
      </c>
      <c r="C80" s="153">
        <f>D80+M80+O80+Q80+V80</f>
        <v>102899</v>
      </c>
      <c r="D80" s="172">
        <f>SUM(E80:I80)</f>
        <v>0</v>
      </c>
      <c r="E80" s="51">
        <v>0</v>
      </c>
      <c r="F80" s="51">
        <v>0</v>
      </c>
      <c r="G80" s="173">
        <v>0</v>
      </c>
      <c r="H80" s="51">
        <v>0</v>
      </c>
      <c r="I80" s="167">
        <v>0</v>
      </c>
      <c r="J80" s="259">
        <v>0</v>
      </c>
      <c r="K80" s="260">
        <v>0</v>
      </c>
      <c r="L80" s="157">
        <v>0</v>
      </c>
      <c r="M80" s="157">
        <v>0</v>
      </c>
      <c r="N80" s="261">
        <v>0</v>
      </c>
      <c r="O80" s="259">
        <v>0</v>
      </c>
      <c r="P80" s="153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51">
        <v>102899</v>
      </c>
      <c r="W80" s="46"/>
      <c r="X80" s="46"/>
      <c r="Y80" s="46"/>
      <c r="Z80" s="46"/>
    </row>
    <row r="81" spans="1:26" ht="15" customHeight="1" x14ac:dyDescent="0.25">
      <c r="A81" s="58" t="s">
        <v>709</v>
      </c>
      <c r="B81" s="47" t="s">
        <v>375</v>
      </c>
      <c r="C81" s="153">
        <f t="shared" ref="C81:C88" si="21">D81+M81+O81+Q81+V81</f>
        <v>432954</v>
      </c>
      <c r="D81" s="172">
        <f t="shared" ref="D81:D88" si="22">SUM(E81:I81)</f>
        <v>0</v>
      </c>
      <c r="E81" s="51">
        <v>0</v>
      </c>
      <c r="F81" s="51">
        <v>0</v>
      </c>
      <c r="G81" s="173">
        <v>0</v>
      </c>
      <c r="H81" s="51">
        <v>0</v>
      </c>
      <c r="I81" s="167">
        <v>0</v>
      </c>
      <c r="J81" s="259">
        <v>0</v>
      </c>
      <c r="K81" s="260">
        <v>0</v>
      </c>
      <c r="L81" s="51">
        <v>0</v>
      </c>
      <c r="M81" s="51">
        <v>0</v>
      </c>
      <c r="N81" s="261">
        <v>0</v>
      </c>
      <c r="O81" s="259">
        <v>0</v>
      </c>
      <c r="P81" s="153">
        <v>0</v>
      </c>
      <c r="Q81" s="153">
        <v>0</v>
      </c>
      <c r="R81" s="153">
        <v>0</v>
      </c>
      <c r="S81" s="153">
        <v>0</v>
      </c>
      <c r="T81" s="153">
        <v>0</v>
      </c>
      <c r="U81" s="153">
        <v>0</v>
      </c>
      <c r="V81" s="51">
        <v>432954</v>
      </c>
      <c r="W81" s="46"/>
      <c r="X81" s="46"/>
      <c r="Y81" s="46"/>
      <c r="Z81" s="46"/>
    </row>
    <row r="82" spans="1:26" ht="15" customHeight="1" x14ac:dyDescent="0.25">
      <c r="A82" s="58" t="s">
        <v>710</v>
      </c>
      <c r="B82" s="47" t="s">
        <v>379</v>
      </c>
      <c r="C82" s="153">
        <f t="shared" si="21"/>
        <v>88682</v>
      </c>
      <c r="D82" s="172">
        <f t="shared" si="22"/>
        <v>0</v>
      </c>
      <c r="E82" s="168">
        <v>0</v>
      </c>
      <c r="F82" s="168">
        <v>0</v>
      </c>
      <c r="G82" s="51">
        <v>0</v>
      </c>
      <c r="H82" s="168">
        <v>0</v>
      </c>
      <c r="I82" s="51">
        <v>0</v>
      </c>
      <c r="J82" s="157">
        <v>0</v>
      </c>
      <c r="K82" s="256">
        <v>0</v>
      </c>
      <c r="L82" s="51">
        <v>0</v>
      </c>
      <c r="M82" s="51">
        <v>0</v>
      </c>
      <c r="N82" s="257">
        <v>0</v>
      </c>
      <c r="O82" s="157">
        <v>0</v>
      </c>
      <c r="P82" s="153">
        <v>0</v>
      </c>
      <c r="Q82" s="153">
        <v>0</v>
      </c>
      <c r="R82" s="51">
        <v>0</v>
      </c>
      <c r="S82" s="51">
        <v>0</v>
      </c>
      <c r="T82" s="51">
        <v>0</v>
      </c>
      <c r="U82" s="51">
        <v>0</v>
      </c>
      <c r="V82" s="51">
        <v>88682</v>
      </c>
      <c r="W82" s="46"/>
      <c r="X82" s="46"/>
      <c r="Y82" s="46"/>
      <c r="Z82" s="46"/>
    </row>
    <row r="83" spans="1:26" ht="15" customHeight="1" x14ac:dyDescent="0.25">
      <c r="A83" s="58" t="s">
        <v>711</v>
      </c>
      <c r="B83" s="50" t="s">
        <v>718</v>
      </c>
      <c r="C83" s="153">
        <f t="shared" si="21"/>
        <v>83161</v>
      </c>
      <c r="D83" s="172">
        <f t="shared" si="22"/>
        <v>0</v>
      </c>
      <c r="E83" s="51">
        <v>0</v>
      </c>
      <c r="F83" s="165">
        <v>0</v>
      </c>
      <c r="G83" s="51">
        <v>0</v>
      </c>
      <c r="H83" s="51">
        <v>0</v>
      </c>
      <c r="I83" s="51">
        <v>0</v>
      </c>
      <c r="J83" s="157">
        <v>0</v>
      </c>
      <c r="K83" s="157">
        <v>0</v>
      </c>
      <c r="L83" s="262">
        <v>0</v>
      </c>
      <c r="M83" s="262">
        <v>0</v>
      </c>
      <c r="N83" s="157">
        <v>0</v>
      </c>
      <c r="O83" s="256">
        <v>0</v>
      </c>
      <c r="P83" s="51">
        <v>0</v>
      </c>
      <c r="Q83" s="51">
        <v>0</v>
      </c>
      <c r="R83" s="165">
        <v>0</v>
      </c>
      <c r="S83" s="51">
        <v>0</v>
      </c>
      <c r="T83" s="51">
        <v>0</v>
      </c>
      <c r="U83" s="51">
        <v>0</v>
      </c>
      <c r="V83" s="51">
        <v>83161</v>
      </c>
      <c r="W83" s="46"/>
      <c r="X83" s="46"/>
      <c r="Y83" s="46"/>
      <c r="Z83" s="46"/>
    </row>
    <row r="84" spans="1:26" ht="15" customHeight="1" x14ac:dyDescent="0.25">
      <c r="A84" s="58" t="s">
        <v>712</v>
      </c>
      <c r="B84" s="50" t="s">
        <v>719</v>
      </c>
      <c r="C84" s="153">
        <f t="shared" si="21"/>
        <v>59625</v>
      </c>
      <c r="D84" s="172">
        <f t="shared" si="22"/>
        <v>0</v>
      </c>
      <c r="E84" s="153">
        <v>0</v>
      </c>
      <c r="F84" s="165">
        <v>0</v>
      </c>
      <c r="G84" s="51">
        <v>0</v>
      </c>
      <c r="H84" s="51">
        <v>0</v>
      </c>
      <c r="I84" s="51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256">
        <v>0</v>
      </c>
      <c r="P84" s="51">
        <v>0</v>
      </c>
      <c r="Q84" s="51">
        <v>0</v>
      </c>
      <c r="R84" s="165">
        <v>0</v>
      </c>
      <c r="S84" s="51">
        <v>0</v>
      </c>
      <c r="T84" s="51">
        <v>0</v>
      </c>
      <c r="U84" s="51">
        <v>0</v>
      </c>
      <c r="V84" s="51">
        <v>59625</v>
      </c>
      <c r="W84" s="46"/>
      <c r="X84" s="46"/>
      <c r="Y84" s="46"/>
      <c r="Z84" s="46"/>
    </row>
    <row r="85" spans="1:26" ht="15" customHeight="1" x14ac:dyDescent="0.25">
      <c r="A85" s="58" t="s">
        <v>713</v>
      </c>
      <c r="B85" s="50" t="s">
        <v>374</v>
      </c>
      <c r="C85" s="153">
        <f t="shared" si="21"/>
        <v>52612</v>
      </c>
      <c r="D85" s="172">
        <f t="shared" si="22"/>
        <v>0</v>
      </c>
      <c r="E85" s="51">
        <v>0</v>
      </c>
      <c r="F85" s="165">
        <v>0</v>
      </c>
      <c r="G85" s="51">
        <v>0</v>
      </c>
      <c r="H85" s="51">
        <v>0</v>
      </c>
      <c r="I85" s="51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68">
        <v>0</v>
      </c>
      <c r="Q85" s="168">
        <v>0</v>
      </c>
      <c r="R85" s="51">
        <v>0</v>
      </c>
      <c r="S85" s="51">
        <v>0</v>
      </c>
      <c r="T85" s="51">
        <v>0</v>
      </c>
      <c r="U85" s="51">
        <v>0</v>
      </c>
      <c r="V85" s="51">
        <v>52612</v>
      </c>
      <c r="W85" s="46"/>
      <c r="X85" s="46"/>
      <c r="Y85" s="46"/>
      <c r="Z85" s="46"/>
    </row>
    <row r="86" spans="1:26" ht="15" customHeight="1" x14ac:dyDescent="0.25">
      <c r="A86" s="58" t="s">
        <v>714</v>
      </c>
      <c r="B86" s="50" t="s">
        <v>720</v>
      </c>
      <c r="C86" s="153">
        <f t="shared" si="21"/>
        <v>89107</v>
      </c>
      <c r="D86" s="172">
        <f t="shared" si="22"/>
        <v>0</v>
      </c>
      <c r="E86" s="51">
        <v>0</v>
      </c>
      <c r="F86" s="165">
        <v>0</v>
      </c>
      <c r="G86" s="51">
        <v>0</v>
      </c>
      <c r="H86" s="51">
        <v>0</v>
      </c>
      <c r="I86" s="51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89107</v>
      </c>
      <c r="W86" s="46"/>
      <c r="X86" s="46"/>
      <c r="Y86" s="46"/>
      <c r="Z86" s="46"/>
    </row>
    <row r="87" spans="1:26" ht="15" customHeight="1" x14ac:dyDescent="0.25">
      <c r="A87" s="58" t="s">
        <v>715</v>
      </c>
      <c r="B87" s="50" t="s">
        <v>721</v>
      </c>
      <c r="C87" s="153">
        <f t="shared" si="21"/>
        <v>89328</v>
      </c>
      <c r="D87" s="172">
        <f t="shared" si="22"/>
        <v>0</v>
      </c>
      <c r="E87" s="51">
        <v>0</v>
      </c>
      <c r="F87" s="165">
        <v>0</v>
      </c>
      <c r="G87" s="51">
        <v>0</v>
      </c>
      <c r="H87" s="153">
        <v>0</v>
      </c>
      <c r="I87" s="51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89328</v>
      </c>
      <c r="W87" s="46"/>
      <c r="X87" s="46"/>
      <c r="Y87" s="46"/>
      <c r="Z87" s="46"/>
    </row>
    <row r="88" spans="1:26" ht="15" customHeight="1" x14ac:dyDescent="0.25">
      <c r="A88" s="58" t="s">
        <v>716</v>
      </c>
      <c r="B88" s="50" t="s">
        <v>722</v>
      </c>
      <c r="C88" s="51">
        <f t="shared" si="21"/>
        <v>95181</v>
      </c>
      <c r="D88" s="51">
        <f t="shared" si="22"/>
        <v>0</v>
      </c>
      <c r="E88" s="168">
        <v>0</v>
      </c>
      <c r="F88" s="165">
        <v>0</v>
      </c>
      <c r="G88" s="164">
        <v>0</v>
      </c>
      <c r="H88" s="51">
        <v>0</v>
      </c>
      <c r="I88" s="165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95181</v>
      </c>
      <c r="W88" s="46"/>
      <c r="X88" s="46"/>
      <c r="Y88" s="46"/>
      <c r="Z88" s="46"/>
    </row>
    <row r="89" spans="1:26" s="15" customFormat="1" x14ac:dyDescent="0.25">
      <c r="A89" s="52" t="s">
        <v>384</v>
      </c>
      <c r="B89" s="41" t="s">
        <v>635</v>
      </c>
      <c r="C89" s="43">
        <f>SUM(C90:C92)</f>
        <v>145880</v>
      </c>
      <c r="D89" s="43">
        <f t="shared" ref="D89:V89" si="23">SUM(D90:D92)</f>
        <v>0</v>
      </c>
      <c r="E89" s="43">
        <f t="shared" si="23"/>
        <v>0</v>
      </c>
      <c r="F89" s="43">
        <f t="shared" si="23"/>
        <v>0</v>
      </c>
      <c r="G89" s="43">
        <f t="shared" si="23"/>
        <v>0</v>
      </c>
      <c r="H89" s="138">
        <f t="shared" si="23"/>
        <v>0</v>
      </c>
      <c r="I89" s="43">
        <f t="shared" si="23"/>
        <v>0</v>
      </c>
      <c r="J89" s="43">
        <f t="shared" si="23"/>
        <v>0</v>
      </c>
      <c r="K89" s="43">
        <f t="shared" si="23"/>
        <v>0</v>
      </c>
      <c r="L89" s="137">
        <f t="shared" si="23"/>
        <v>0</v>
      </c>
      <c r="M89" s="137">
        <f t="shared" si="23"/>
        <v>0</v>
      </c>
      <c r="N89" s="43">
        <f t="shared" si="23"/>
        <v>0</v>
      </c>
      <c r="O89" s="43">
        <f t="shared" si="23"/>
        <v>0</v>
      </c>
      <c r="P89" s="43">
        <f t="shared" si="23"/>
        <v>0</v>
      </c>
      <c r="Q89" s="43">
        <f t="shared" si="23"/>
        <v>0</v>
      </c>
      <c r="R89" s="43">
        <f t="shared" si="23"/>
        <v>0</v>
      </c>
      <c r="S89" s="43">
        <f t="shared" si="23"/>
        <v>0</v>
      </c>
      <c r="T89" s="43">
        <f t="shared" si="23"/>
        <v>0</v>
      </c>
      <c r="U89" s="43">
        <f t="shared" si="23"/>
        <v>0</v>
      </c>
      <c r="V89" s="43">
        <f t="shared" si="23"/>
        <v>145880</v>
      </c>
      <c r="W89" s="44"/>
      <c r="X89" s="44"/>
      <c r="Y89" s="44"/>
      <c r="Z89" s="44"/>
    </row>
    <row r="90" spans="1:26" x14ac:dyDescent="0.25">
      <c r="A90" s="58" t="s">
        <v>385</v>
      </c>
      <c r="B90" s="47" t="s">
        <v>645</v>
      </c>
      <c r="C90" s="56">
        <f>D90+M90+Q90+T90+U90+V90</f>
        <v>47938</v>
      </c>
      <c r="D90" s="56">
        <f>SUM(E90:I90)</f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234">
        <v>0</v>
      </c>
      <c r="K90" s="252">
        <v>0</v>
      </c>
      <c r="L90" s="51">
        <v>0</v>
      </c>
      <c r="M90" s="51">
        <v>0</v>
      </c>
      <c r="N90" s="249">
        <v>0</v>
      </c>
      <c r="O90" s="234">
        <v>0</v>
      </c>
      <c r="P90" s="56">
        <v>0</v>
      </c>
      <c r="Q90" s="56">
        <v>0</v>
      </c>
      <c r="R90" s="56">
        <v>0</v>
      </c>
      <c r="S90" s="56">
        <v>0</v>
      </c>
      <c r="T90" s="51">
        <v>0</v>
      </c>
      <c r="U90" s="51">
        <v>0</v>
      </c>
      <c r="V90" s="51">
        <v>47938</v>
      </c>
      <c r="W90" s="46"/>
      <c r="X90" s="46"/>
      <c r="Y90" s="46"/>
      <c r="Z90" s="46"/>
    </row>
    <row r="91" spans="1:26" x14ac:dyDescent="0.25">
      <c r="A91" s="58" t="s">
        <v>386</v>
      </c>
      <c r="B91" s="216" t="s">
        <v>637</v>
      </c>
      <c r="C91" s="56">
        <f>D91+M91+Q91+T91+U91+V91</f>
        <v>31262</v>
      </c>
      <c r="D91" s="56">
        <f>SUM(E91:I91)</f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164">
        <v>0</v>
      </c>
      <c r="L91" s="51">
        <v>0</v>
      </c>
      <c r="M91" s="51">
        <v>0</v>
      </c>
      <c r="N91" s="246">
        <v>0</v>
      </c>
      <c r="O91" s="157">
        <v>0</v>
      </c>
      <c r="P91" s="51">
        <v>0</v>
      </c>
      <c r="Q91" s="51">
        <v>0</v>
      </c>
      <c r="R91" s="51">
        <v>0</v>
      </c>
      <c r="S91" s="51">
        <v>0</v>
      </c>
      <c r="T91" s="56">
        <v>0</v>
      </c>
      <c r="U91" s="56">
        <v>0</v>
      </c>
      <c r="V91" s="56">
        <v>31262</v>
      </c>
      <c r="W91" s="46"/>
      <c r="X91" s="46"/>
      <c r="Y91" s="46"/>
      <c r="Z91" s="46"/>
    </row>
    <row r="92" spans="1:26" x14ac:dyDescent="0.25">
      <c r="A92" s="58" t="s">
        <v>1174</v>
      </c>
      <c r="B92" s="217" t="s">
        <v>1175</v>
      </c>
      <c r="C92" s="56">
        <f>D92+M92+Q92+T92+U92+V92</f>
        <v>66680</v>
      </c>
      <c r="D92" s="56">
        <f>SUM(E92:I92)</f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164">
        <v>0</v>
      </c>
      <c r="L92" s="51">
        <v>0</v>
      </c>
      <c r="M92" s="51">
        <v>0</v>
      </c>
      <c r="N92" s="246">
        <v>0</v>
      </c>
      <c r="O92" s="157">
        <v>0</v>
      </c>
      <c r="P92" s="51">
        <v>0</v>
      </c>
      <c r="Q92" s="51">
        <v>0</v>
      </c>
      <c r="R92" s="51">
        <v>0</v>
      </c>
      <c r="S92" s="51">
        <v>0</v>
      </c>
      <c r="T92" s="56">
        <v>0</v>
      </c>
      <c r="U92" s="56">
        <v>0</v>
      </c>
      <c r="V92" s="56">
        <v>66680</v>
      </c>
      <c r="W92" s="46"/>
      <c r="X92" s="46"/>
      <c r="Y92" s="46"/>
      <c r="Z92" s="46"/>
    </row>
    <row r="93" spans="1:26" s="12" customFormat="1" ht="14.25" customHeight="1" x14ac:dyDescent="0.2">
      <c r="A93" s="52" t="s">
        <v>393</v>
      </c>
      <c r="B93" s="41" t="s">
        <v>723</v>
      </c>
      <c r="C93" s="43">
        <f t="shared" ref="C93:H93" si="24">C94+C95+C96+C97</f>
        <v>7712977</v>
      </c>
      <c r="D93" s="43">
        <f t="shared" si="24"/>
        <v>0</v>
      </c>
      <c r="E93" s="43">
        <f t="shared" si="24"/>
        <v>0</v>
      </c>
      <c r="F93" s="43">
        <f t="shared" si="24"/>
        <v>0</v>
      </c>
      <c r="G93" s="43">
        <f t="shared" si="24"/>
        <v>0</v>
      </c>
      <c r="H93" s="43">
        <f t="shared" si="24"/>
        <v>0</v>
      </c>
      <c r="I93" s="43">
        <f>I96</f>
        <v>0</v>
      </c>
      <c r="J93" s="43">
        <f t="shared" ref="J93:V93" si="25">J94+J95+J96+J97</f>
        <v>0</v>
      </c>
      <c r="K93" s="43">
        <f t="shared" si="25"/>
        <v>0</v>
      </c>
      <c r="L93" s="138">
        <f t="shared" si="25"/>
        <v>2265</v>
      </c>
      <c r="M93" s="138">
        <f t="shared" si="25"/>
        <v>7335043</v>
      </c>
      <c r="N93" s="43">
        <f t="shared" si="25"/>
        <v>0</v>
      </c>
      <c r="O93" s="43">
        <f t="shared" si="25"/>
        <v>0</v>
      </c>
      <c r="P93" s="137">
        <f t="shared" si="25"/>
        <v>0</v>
      </c>
      <c r="Q93" s="137">
        <f t="shared" si="25"/>
        <v>0</v>
      </c>
      <c r="R93" s="43">
        <f t="shared" si="25"/>
        <v>0</v>
      </c>
      <c r="S93" s="43">
        <f t="shared" si="25"/>
        <v>0</v>
      </c>
      <c r="T93" s="43">
        <f t="shared" si="25"/>
        <v>0</v>
      </c>
      <c r="U93" s="43">
        <f t="shared" si="25"/>
        <v>0</v>
      </c>
      <c r="V93" s="43">
        <f t="shared" si="25"/>
        <v>377934</v>
      </c>
      <c r="W93" s="53"/>
      <c r="X93" s="53"/>
      <c r="Y93" s="53"/>
      <c r="Z93" s="53"/>
    </row>
    <row r="94" spans="1:26" s="12" customFormat="1" ht="14.25" customHeight="1" x14ac:dyDescent="0.2">
      <c r="A94" s="58" t="s">
        <v>394</v>
      </c>
      <c r="B94" s="47" t="s">
        <v>724</v>
      </c>
      <c r="C94" s="51">
        <f>D94+M94+Q94+V94</f>
        <v>190747</v>
      </c>
      <c r="D94" s="51">
        <f>SUM(E94:I94)</f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157">
        <v>0</v>
      </c>
      <c r="K94" s="157">
        <v>0</v>
      </c>
      <c r="L94" s="157">
        <v>0</v>
      </c>
      <c r="M94" s="157">
        <v>0</v>
      </c>
      <c r="N94" s="157">
        <v>0</v>
      </c>
      <c r="O94" s="256">
        <v>0</v>
      </c>
      <c r="P94" s="51">
        <v>0</v>
      </c>
      <c r="Q94" s="51">
        <v>0</v>
      </c>
      <c r="R94" s="165">
        <v>0</v>
      </c>
      <c r="S94" s="51">
        <v>0</v>
      </c>
      <c r="T94" s="51">
        <v>0</v>
      </c>
      <c r="U94" s="51">
        <v>0</v>
      </c>
      <c r="V94" s="51">
        <v>190747</v>
      </c>
      <c r="W94" s="53"/>
      <c r="X94" s="53"/>
      <c r="Y94" s="53"/>
      <c r="Z94" s="53"/>
    </row>
    <row r="95" spans="1:26" s="12" customFormat="1" ht="14.25" customHeight="1" x14ac:dyDescent="0.2">
      <c r="A95" s="58" t="s">
        <v>395</v>
      </c>
      <c r="B95" s="47" t="s">
        <v>725</v>
      </c>
      <c r="C95" s="51">
        <f>D95+M95+Q95+V95</f>
        <v>3115994</v>
      </c>
      <c r="D95" s="51">
        <f>SUM(E95:I95)</f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157">
        <v>0</v>
      </c>
      <c r="K95" s="157">
        <v>0</v>
      </c>
      <c r="L95" s="51">
        <v>985</v>
      </c>
      <c r="M95" s="51">
        <v>3044443</v>
      </c>
      <c r="N95" s="157">
        <v>0</v>
      </c>
      <c r="O95" s="157">
        <v>0</v>
      </c>
      <c r="P95" s="168">
        <v>0</v>
      </c>
      <c r="Q95" s="168">
        <v>0</v>
      </c>
      <c r="R95" s="51">
        <v>0</v>
      </c>
      <c r="S95" s="51">
        <v>0</v>
      </c>
      <c r="T95" s="51">
        <v>0</v>
      </c>
      <c r="U95" s="51">
        <v>0</v>
      </c>
      <c r="V95" s="51">
        <v>71551</v>
      </c>
      <c r="W95" s="53"/>
      <c r="X95" s="53"/>
      <c r="Y95" s="53"/>
      <c r="Z95" s="53"/>
    </row>
    <row r="96" spans="1:26" s="4" customFormat="1" ht="15" customHeight="1" x14ac:dyDescent="0.25">
      <c r="A96" s="58" t="s">
        <v>400</v>
      </c>
      <c r="B96" s="47" t="s">
        <v>168</v>
      </c>
      <c r="C96" s="51">
        <f>D96+M96+Q96+V96</f>
        <v>1689328</v>
      </c>
      <c r="D96" s="51">
        <f>SUM(E96:I96)</f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157">
        <v>0</v>
      </c>
      <c r="K96" s="157">
        <v>0</v>
      </c>
      <c r="L96" s="51">
        <v>500</v>
      </c>
      <c r="M96" s="51">
        <v>1642635</v>
      </c>
      <c r="N96" s="157">
        <v>0</v>
      </c>
      <c r="O96" s="157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46693</v>
      </c>
      <c r="W96" s="45"/>
      <c r="X96" s="45"/>
      <c r="Y96" s="45"/>
      <c r="Z96" s="45"/>
    </row>
    <row r="97" spans="1:26" s="4" customFormat="1" ht="15" customHeight="1" x14ac:dyDescent="0.25">
      <c r="A97" s="58" t="s">
        <v>401</v>
      </c>
      <c r="B97" s="47" t="s">
        <v>169</v>
      </c>
      <c r="C97" s="51">
        <f>D97+M97+Q97+V97</f>
        <v>2716908</v>
      </c>
      <c r="D97" s="51">
        <f>SUM(E97:I97)</f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157">
        <v>0</v>
      </c>
      <c r="K97" s="157">
        <v>0</v>
      </c>
      <c r="L97" s="51">
        <v>780</v>
      </c>
      <c r="M97" s="51">
        <v>2647965</v>
      </c>
      <c r="N97" s="157">
        <v>0</v>
      </c>
      <c r="O97" s="157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68943</v>
      </c>
      <c r="W97" s="45"/>
      <c r="X97" s="45"/>
      <c r="Y97" s="45"/>
      <c r="Z97" s="45"/>
    </row>
    <row r="98" spans="1:26" s="15" customFormat="1" ht="14.25" customHeight="1" x14ac:dyDescent="0.25">
      <c r="A98" s="52" t="s">
        <v>636</v>
      </c>
      <c r="B98" s="41" t="s">
        <v>381</v>
      </c>
      <c r="C98" s="43">
        <f>SUM(C99:C114)</f>
        <v>2521579</v>
      </c>
      <c r="D98" s="43">
        <f t="shared" ref="D98:V98" si="26">SUM(D99:D114)</f>
        <v>0</v>
      </c>
      <c r="E98" s="137">
        <f t="shared" si="26"/>
        <v>0</v>
      </c>
      <c r="F98" s="137">
        <f t="shared" si="26"/>
        <v>0</v>
      </c>
      <c r="G98" s="43">
        <f t="shared" si="26"/>
        <v>0</v>
      </c>
      <c r="H98" s="43">
        <f t="shared" si="26"/>
        <v>0</v>
      </c>
      <c r="I98" s="43">
        <f t="shared" si="26"/>
        <v>0</v>
      </c>
      <c r="J98" s="43">
        <f t="shared" si="26"/>
        <v>0</v>
      </c>
      <c r="K98" s="43">
        <f t="shared" si="26"/>
        <v>0</v>
      </c>
      <c r="L98" s="43">
        <f t="shared" si="26"/>
        <v>0</v>
      </c>
      <c r="M98" s="43">
        <f t="shared" si="26"/>
        <v>0</v>
      </c>
      <c r="N98" s="43">
        <f t="shared" si="26"/>
        <v>0</v>
      </c>
      <c r="O98" s="43">
        <f t="shared" si="26"/>
        <v>0</v>
      </c>
      <c r="P98" s="43">
        <f t="shared" si="26"/>
        <v>0</v>
      </c>
      <c r="Q98" s="43">
        <f t="shared" si="26"/>
        <v>0</v>
      </c>
      <c r="R98" s="43">
        <f t="shared" si="26"/>
        <v>0</v>
      </c>
      <c r="S98" s="43">
        <f t="shared" si="26"/>
        <v>0</v>
      </c>
      <c r="T98" s="43">
        <f t="shared" si="26"/>
        <v>0</v>
      </c>
      <c r="U98" s="43">
        <f t="shared" si="26"/>
        <v>0</v>
      </c>
      <c r="V98" s="43">
        <f t="shared" si="26"/>
        <v>2521579</v>
      </c>
      <c r="W98" s="44"/>
      <c r="X98" s="44"/>
      <c r="Y98" s="44"/>
      <c r="Z98" s="44"/>
    </row>
    <row r="99" spans="1:26" ht="15" customHeight="1" x14ac:dyDescent="0.25">
      <c r="A99" s="58" t="s">
        <v>638</v>
      </c>
      <c r="B99" s="219" t="s">
        <v>726</v>
      </c>
      <c r="C99" s="51">
        <f>D99+M99+Q99+V99</f>
        <v>304698</v>
      </c>
      <c r="D99" s="164">
        <f t="shared" ref="D99:D114" si="27">SUM(E99:I99)</f>
        <v>0</v>
      </c>
      <c r="E99" s="51">
        <v>0</v>
      </c>
      <c r="F99" s="51">
        <v>0</v>
      </c>
      <c r="G99" s="165">
        <v>0</v>
      </c>
      <c r="H99" s="51">
        <v>0</v>
      </c>
      <c r="I99" s="51">
        <v>0</v>
      </c>
      <c r="J99" s="157">
        <v>0</v>
      </c>
      <c r="K99" s="157">
        <v>0</v>
      </c>
      <c r="L99" s="51">
        <v>0</v>
      </c>
      <c r="M99" s="51">
        <v>0</v>
      </c>
      <c r="N99" s="157">
        <v>0</v>
      </c>
      <c r="O99" s="157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304698</v>
      </c>
      <c r="W99" s="46"/>
      <c r="X99" s="46"/>
      <c r="Y99" s="46"/>
      <c r="Z99" s="46"/>
    </row>
    <row r="100" spans="1:26" x14ac:dyDescent="0.25">
      <c r="A100" s="58" t="s">
        <v>639</v>
      </c>
      <c r="B100" s="50" t="s">
        <v>727</v>
      </c>
      <c r="C100" s="51">
        <f t="shared" ref="C100:C114" si="28">D100+M100+Q100+V100</f>
        <v>140809</v>
      </c>
      <c r="D100" s="164">
        <f>SUM(E100:I100)</f>
        <v>0</v>
      </c>
      <c r="E100" s="51">
        <v>0</v>
      </c>
      <c r="F100" s="51">
        <v>0</v>
      </c>
      <c r="G100" s="165">
        <v>0</v>
      </c>
      <c r="H100" s="51">
        <v>0</v>
      </c>
      <c r="I100" s="51">
        <v>0</v>
      </c>
      <c r="J100" s="157">
        <v>0</v>
      </c>
      <c r="K100" s="157">
        <v>0</v>
      </c>
      <c r="L100" s="153">
        <v>0</v>
      </c>
      <c r="M100" s="153">
        <v>0</v>
      </c>
      <c r="N100" s="157">
        <v>0</v>
      </c>
      <c r="O100" s="157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140809</v>
      </c>
      <c r="W100" s="46"/>
      <c r="X100" s="46"/>
      <c r="Y100" s="46"/>
      <c r="Z100" s="46"/>
    </row>
    <row r="101" spans="1:26" x14ac:dyDescent="0.25">
      <c r="A101" s="58" t="s">
        <v>734</v>
      </c>
      <c r="B101" s="50" t="s">
        <v>382</v>
      </c>
      <c r="C101" s="51">
        <f t="shared" si="28"/>
        <v>154176</v>
      </c>
      <c r="D101" s="164">
        <f t="shared" si="27"/>
        <v>0</v>
      </c>
      <c r="E101" s="51">
        <v>0</v>
      </c>
      <c r="F101" s="51">
        <v>0</v>
      </c>
      <c r="G101" s="167">
        <v>0</v>
      </c>
      <c r="H101" s="51">
        <v>0</v>
      </c>
      <c r="I101" s="51">
        <v>0</v>
      </c>
      <c r="J101" s="157">
        <v>0</v>
      </c>
      <c r="K101" s="157">
        <v>0</v>
      </c>
      <c r="L101" s="153">
        <v>0</v>
      </c>
      <c r="M101" s="153">
        <v>0</v>
      </c>
      <c r="N101" s="157">
        <v>0</v>
      </c>
      <c r="O101" s="157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154176</v>
      </c>
      <c r="W101" s="46"/>
      <c r="X101" s="46"/>
      <c r="Y101" s="46"/>
      <c r="Z101" s="46"/>
    </row>
    <row r="102" spans="1:26" x14ac:dyDescent="0.25">
      <c r="A102" s="58" t="s">
        <v>735</v>
      </c>
      <c r="B102" s="50" t="s">
        <v>728</v>
      </c>
      <c r="C102" s="51">
        <f t="shared" si="28"/>
        <v>284402</v>
      </c>
      <c r="D102" s="164">
        <f>SUM(E102:I102)</f>
        <v>0</v>
      </c>
      <c r="E102" s="51">
        <f>SUM(F102:J102)</f>
        <v>0</v>
      </c>
      <c r="F102" s="51">
        <v>0</v>
      </c>
      <c r="G102" s="51">
        <v>0</v>
      </c>
      <c r="H102" s="165">
        <v>0</v>
      </c>
      <c r="I102" s="51">
        <v>0</v>
      </c>
      <c r="J102" s="157">
        <v>0</v>
      </c>
      <c r="K102" s="157">
        <v>0</v>
      </c>
      <c r="L102" s="153">
        <v>0</v>
      </c>
      <c r="M102" s="153">
        <v>0</v>
      </c>
      <c r="N102" s="157">
        <v>0</v>
      </c>
      <c r="O102" s="157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284402</v>
      </c>
      <c r="W102" s="46"/>
      <c r="X102" s="46"/>
      <c r="Y102" s="46"/>
      <c r="Z102" s="46"/>
    </row>
    <row r="103" spans="1:26" x14ac:dyDescent="0.25">
      <c r="A103" s="58" t="s">
        <v>736</v>
      </c>
      <c r="B103" s="50" t="s">
        <v>729</v>
      </c>
      <c r="C103" s="51">
        <f t="shared" si="28"/>
        <v>280250</v>
      </c>
      <c r="D103" s="164">
        <f>SUM(E103:I103)</f>
        <v>0</v>
      </c>
      <c r="E103" s="51">
        <f>SUM(F103:J103)</f>
        <v>0</v>
      </c>
      <c r="F103" s="51">
        <v>0</v>
      </c>
      <c r="G103" s="51">
        <v>0</v>
      </c>
      <c r="H103" s="165">
        <v>0</v>
      </c>
      <c r="I103" s="51">
        <v>0</v>
      </c>
      <c r="J103" s="157">
        <v>0</v>
      </c>
      <c r="K103" s="256">
        <v>0</v>
      </c>
      <c r="L103" s="153">
        <v>0</v>
      </c>
      <c r="M103" s="261">
        <v>0</v>
      </c>
      <c r="N103" s="257">
        <v>0</v>
      </c>
      <c r="O103" s="157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280250</v>
      </c>
      <c r="W103" s="46"/>
      <c r="X103" s="46"/>
      <c r="Y103" s="46"/>
      <c r="Z103" s="46"/>
    </row>
    <row r="104" spans="1:26" x14ac:dyDescent="0.25">
      <c r="A104" s="58" t="s">
        <v>737</v>
      </c>
      <c r="B104" s="50" t="s">
        <v>388</v>
      </c>
      <c r="C104" s="51">
        <f t="shared" si="28"/>
        <v>97660</v>
      </c>
      <c r="D104" s="164">
        <f t="shared" si="27"/>
        <v>0</v>
      </c>
      <c r="E104" s="51">
        <v>0</v>
      </c>
      <c r="F104" s="51">
        <v>0</v>
      </c>
      <c r="G104" s="174">
        <v>0</v>
      </c>
      <c r="H104" s="51">
        <v>0</v>
      </c>
      <c r="I104" s="51">
        <v>0</v>
      </c>
      <c r="J104" s="157">
        <v>0</v>
      </c>
      <c r="K104" s="256">
        <v>0</v>
      </c>
      <c r="L104" s="51">
        <v>0</v>
      </c>
      <c r="M104" s="51">
        <v>0</v>
      </c>
      <c r="N104" s="257">
        <v>0</v>
      </c>
      <c r="O104" s="157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97660</v>
      </c>
      <c r="W104" s="46"/>
      <c r="X104" s="46"/>
      <c r="Y104" s="46"/>
      <c r="Z104" s="46"/>
    </row>
    <row r="105" spans="1:26" x14ac:dyDescent="0.25">
      <c r="A105" s="58" t="s">
        <v>738</v>
      </c>
      <c r="B105" s="50" t="s">
        <v>387</v>
      </c>
      <c r="C105" s="51">
        <f t="shared" si="28"/>
        <v>182795</v>
      </c>
      <c r="D105" s="164">
        <f t="shared" si="27"/>
        <v>0</v>
      </c>
      <c r="E105" s="51">
        <v>0</v>
      </c>
      <c r="F105" s="51">
        <v>0</v>
      </c>
      <c r="G105" s="165">
        <v>0</v>
      </c>
      <c r="H105" s="51">
        <v>0</v>
      </c>
      <c r="I105" s="51">
        <f>SUM(I115:I115)</f>
        <v>0</v>
      </c>
      <c r="J105" s="51">
        <v>0</v>
      </c>
      <c r="K105" s="51">
        <v>0</v>
      </c>
      <c r="L105" s="168">
        <v>0</v>
      </c>
      <c r="M105" s="168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182795</v>
      </c>
      <c r="W105" s="46"/>
      <c r="X105" s="46"/>
      <c r="Y105" s="46"/>
      <c r="Z105" s="46"/>
    </row>
    <row r="106" spans="1:26" x14ac:dyDescent="0.25">
      <c r="A106" s="58" t="s">
        <v>739</v>
      </c>
      <c r="B106" s="50" t="s">
        <v>730</v>
      </c>
      <c r="C106" s="51">
        <f t="shared" si="28"/>
        <v>121326</v>
      </c>
      <c r="D106" s="164">
        <f>SUM(E106:I106)</f>
        <v>0</v>
      </c>
      <c r="E106" s="51">
        <f>SUM(F106:J106)</f>
        <v>0</v>
      </c>
      <c r="F106" s="51">
        <v>0</v>
      </c>
      <c r="G106" s="165">
        <v>0</v>
      </c>
      <c r="H106" s="51">
        <v>0</v>
      </c>
      <c r="I106" s="51">
        <f>SUM(I116:I116)</f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121326</v>
      </c>
      <c r="W106" s="46"/>
      <c r="X106" s="46"/>
      <c r="Y106" s="46"/>
      <c r="Z106" s="46"/>
    </row>
    <row r="107" spans="1:26" x14ac:dyDescent="0.25">
      <c r="A107" s="58" t="s">
        <v>740</v>
      </c>
      <c r="B107" s="50" t="s">
        <v>731</v>
      </c>
      <c r="C107" s="51">
        <f t="shared" si="28"/>
        <v>44211</v>
      </c>
      <c r="D107" s="164">
        <f t="shared" si="27"/>
        <v>0</v>
      </c>
      <c r="E107" s="51">
        <v>0</v>
      </c>
      <c r="F107" s="51">
        <v>0</v>
      </c>
      <c r="G107" s="165">
        <v>0</v>
      </c>
      <c r="H107" s="153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44211</v>
      </c>
      <c r="W107" s="46"/>
      <c r="X107" s="46"/>
      <c r="Y107" s="46"/>
      <c r="Z107" s="46"/>
    </row>
    <row r="108" spans="1:26" x14ac:dyDescent="0.25">
      <c r="A108" s="58" t="s">
        <v>741</v>
      </c>
      <c r="B108" s="50" t="s">
        <v>732</v>
      </c>
      <c r="C108" s="51">
        <f t="shared" si="28"/>
        <v>88370</v>
      </c>
      <c r="D108" s="164">
        <f>SUM(E108:I108)</f>
        <v>0</v>
      </c>
      <c r="E108" s="51">
        <v>0</v>
      </c>
      <c r="F108" s="51">
        <v>0</v>
      </c>
      <c r="G108" s="171">
        <v>0</v>
      </c>
      <c r="H108" s="51">
        <v>0</v>
      </c>
      <c r="I108" s="165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88370</v>
      </c>
      <c r="W108" s="46"/>
      <c r="X108" s="46"/>
      <c r="Y108" s="46"/>
      <c r="Z108" s="46"/>
    </row>
    <row r="109" spans="1:26" x14ac:dyDescent="0.25">
      <c r="A109" s="58" t="s">
        <v>742</v>
      </c>
      <c r="B109" s="50" t="s">
        <v>175</v>
      </c>
      <c r="C109" s="51">
        <f t="shared" si="28"/>
        <v>152656</v>
      </c>
      <c r="D109" s="164">
        <f>SUM(E109:I109)</f>
        <v>0</v>
      </c>
      <c r="E109" s="51">
        <v>0</v>
      </c>
      <c r="F109" s="51">
        <v>0</v>
      </c>
      <c r="G109" s="171">
        <v>0</v>
      </c>
      <c r="H109" s="51">
        <v>0</v>
      </c>
      <c r="I109" s="165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152656</v>
      </c>
      <c r="W109" s="46"/>
      <c r="X109" s="46"/>
      <c r="Y109" s="46"/>
      <c r="Z109" s="46"/>
    </row>
    <row r="110" spans="1:26" x14ac:dyDescent="0.25">
      <c r="A110" s="58" t="s">
        <v>743</v>
      </c>
      <c r="B110" s="50" t="s">
        <v>176</v>
      </c>
      <c r="C110" s="51">
        <f t="shared" si="28"/>
        <v>264684</v>
      </c>
      <c r="D110" s="164">
        <f t="shared" si="27"/>
        <v>0</v>
      </c>
      <c r="E110" s="51">
        <v>0</v>
      </c>
      <c r="F110" s="51">
        <v>0</v>
      </c>
      <c r="G110" s="171">
        <v>0</v>
      </c>
      <c r="H110" s="51">
        <v>0</v>
      </c>
      <c r="I110" s="165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264684</v>
      </c>
      <c r="W110" s="46"/>
      <c r="X110" s="46"/>
      <c r="Y110" s="46"/>
      <c r="Z110" s="46"/>
    </row>
    <row r="111" spans="1:26" x14ac:dyDescent="0.25">
      <c r="A111" s="58" t="s">
        <v>744</v>
      </c>
      <c r="B111" s="50" t="s">
        <v>177</v>
      </c>
      <c r="C111" s="51">
        <f t="shared" si="28"/>
        <v>165714</v>
      </c>
      <c r="D111" s="164">
        <f t="shared" si="27"/>
        <v>0</v>
      </c>
      <c r="E111" s="51">
        <v>0</v>
      </c>
      <c r="F111" s="51">
        <v>0</v>
      </c>
      <c r="G111" s="165">
        <v>0</v>
      </c>
      <c r="H111" s="168">
        <v>0</v>
      </c>
      <c r="I111" s="51">
        <v>0</v>
      </c>
      <c r="J111" s="157">
        <v>0</v>
      </c>
      <c r="K111" s="157">
        <v>0</v>
      </c>
      <c r="L111" s="51">
        <v>0</v>
      </c>
      <c r="M111" s="51">
        <v>0</v>
      </c>
      <c r="N111" s="157">
        <v>0</v>
      </c>
      <c r="O111" s="157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165714</v>
      </c>
      <c r="W111" s="46"/>
      <c r="X111" s="46"/>
      <c r="Y111" s="46"/>
      <c r="Z111" s="46"/>
    </row>
    <row r="112" spans="1:26" x14ac:dyDescent="0.25">
      <c r="A112" s="58" t="s">
        <v>745</v>
      </c>
      <c r="B112" s="50" t="s">
        <v>383</v>
      </c>
      <c r="C112" s="51">
        <f t="shared" si="28"/>
        <v>91609</v>
      </c>
      <c r="D112" s="164">
        <f t="shared" si="27"/>
        <v>0</v>
      </c>
      <c r="E112" s="51">
        <v>0</v>
      </c>
      <c r="F112" s="51">
        <v>0</v>
      </c>
      <c r="G112" s="165">
        <v>0</v>
      </c>
      <c r="H112" s="51">
        <v>0</v>
      </c>
      <c r="I112" s="153">
        <v>0</v>
      </c>
      <c r="J112" s="157">
        <v>0</v>
      </c>
      <c r="K112" s="157">
        <v>0</v>
      </c>
      <c r="L112" s="168">
        <v>0</v>
      </c>
      <c r="M112" s="168">
        <v>0</v>
      </c>
      <c r="N112" s="157">
        <v>0</v>
      </c>
      <c r="O112" s="157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91609</v>
      </c>
      <c r="W112" s="46"/>
      <c r="X112" s="46"/>
      <c r="Y112" s="46"/>
      <c r="Z112" s="46"/>
    </row>
    <row r="113" spans="1:26" x14ac:dyDescent="0.25">
      <c r="A113" s="58" t="s">
        <v>746</v>
      </c>
      <c r="B113" s="50" t="s">
        <v>733</v>
      </c>
      <c r="C113" s="51">
        <f t="shared" si="28"/>
        <v>57426</v>
      </c>
      <c r="D113" s="164">
        <f>SUM(E113:I113)</f>
        <v>0</v>
      </c>
      <c r="E113" s="51">
        <f>SUM(F113:J113)</f>
        <v>0</v>
      </c>
      <c r="F113" s="263">
        <f>SUM(G113:K113)</f>
        <v>0</v>
      </c>
      <c r="G113" s="51">
        <v>0</v>
      </c>
      <c r="H113" s="164">
        <v>0</v>
      </c>
      <c r="I113" s="51">
        <v>0</v>
      </c>
      <c r="J113" s="257">
        <v>0</v>
      </c>
      <c r="K113" s="157">
        <v>0</v>
      </c>
      <c r="L113" s="168">
        <v>0</v>
      </c>
      <c r="M113" s="168">
        <v>0</v>
      </c>
      <c r="N113" s="157">
        <v>0</v>
      </c>
      <c r="O113" s="157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57426</v>
      </c>
      <c r="W113" s="46"/>
      <c r="X113" s="46"/>
      <c r="Y113" s="46"/>
      <c r="Z113" s="46"/>
    </row>
    <row r="114" spans="1:26" x14ac:dyDescent="0.25">
      <c r="A114" s="58" t="s">
        <v>747</v>
      </c>
      <c r="B114" s="50" t="s">
        <v>389</v>
      </c>
      <c r="C114" s="51">
        <f t="shared" si="28"/>
        <v>90793</v>
      </c>
      <c r="D114" s="164">
        <f t="shared" si="27"/>
        <v>0</v>
      </c>
      <c r="E114" s="51">
        <v>0</v>
      </c>
      <c r="F114" s="165">
        <v>0</v>
      </c>
      <c r="G114" s="51">
        <v>0</v>
      </c>
      <c r="H114" s="51">
        <v>0</v>
      </c>
      <c r="I114" s="168">
        <v>0</v>
      </c>
      <c r="J114" s="157">
        <v>0</v>
      </c>
      <c r="K114" s="157">
        <v>0</v>
      </c>
      <c r="L114" s="51">
        <v>0</v>
      </c>
      <c r="M114" s="51">
        <v>0</v>
      </c>
      <c r="N114" s="157">
        <v>0</v>
      </c>
      <c r="O114" s="157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90793</v>
      </c>
      <c r="W114" s="46"/>
      <c r="X114" s="46"/>
      <c r="Y114" s="46"/>
      <c r="Z114" s="46"/>
    </row>
    <row r="115" spans="1:26" s="15" customFormat="1" ht="14.25" customHeight="1" x14ac:dyDescent="0.25">
      <c r="A115" s="52" t="s">
        <v>640</v>
      </c>
      <c r="B115" s="41" t="s">
        <v>390</v>
      </c>
      <c r="C115" s="43">
        <f>SUM(C116:C129)</f>
        <v>5730215</v>
      </c>
      <c r="D115" s="43">
        <f t="shared" ref="D115:V115" si="29">SUM(D116:D129)</f>
        <v>0</v>
      </c>
      <c r="E115" s="138">
        <f t="shared" si="29"/>
        <v>0</v>
      </c>
      <c r="F115" s="137">
        <f t="shared" si="29"/>
        <v>0</v>
      </c>
      <c r="G115" s="137">
        <f t="shared" si="29"/>
        <v>0</v>
      </c>
      <c r="H115" s="43">
        <f t="shared" si="29"/>
        <v>0</v>
      </c>
      <c r="I115" s="43">
        <f t="shared" si="29"/>
        <v>0</v>
      </c>
      <c r="J115" s="43">
        <f t="shared" si="29"/>
        <v>0</v>
      </c>
      <c r="K115" s="43">
        <f t="shared" si="29"/>
        <v>0</v>
      </c>
      <c r="L115" s="43">
        <f t="shared" si="29"/>
        <v>1225</v>
      </c>
      <c r="M115" s="43">
        <f t="shared" si="29"/>
        <v>3189736</v>
      </c>
      <c r="N115" s="43">
        <f t="shared" si="29"/>
        <v>0</v>
      </c>
      <c r="O115" s="43">
        <f t="shared" si="29"/>
        <v>0</v>
      </c>
      <c r="P115" s="43">
        <f t="shared" si="29"/>
        <v>170</v>
      </c>
      <c r="Q115" s="43">
        <f t="shared" si="29"/>
        <v>0</v>
      </c>
      <c r="R115" s="43">
        <f t="shared" si="29"/>
        <v>0</v>
      </c>
      <c r="S115" s="43">
        <f t="shared" si="29"/>
        <v>0</v>
      </c>
      <c r="T115" s="43">
        <f t="shared" si="29"/>
        <v>0</v>
      </c>
      <c r="U115" s="43">
        <f t="shared" si="29"/>
        <v>0</v>
      </c>
      <c r="V115" s="43">
        <f t="shared" si="29"/>
        <v>2540479</v>
      </c>
      <c r="W115" s="44"/>
      <c r="X115" s="44"/>
      <c r="Y115" s="44"/>
      <c r="Z115" s="44"/>
    </row>
    <row r="116" spans="1:26" ht="15" customHeight="1" x14ac:dyDescent="0.25">
      <c r="A116" s="58" t="s">
        <v>641</v>
      </c>
      <c r="B116" s="47" t="s">
        <v>391</v>
      </c>
      <c r="C116" s="51">
        <f>D116+M116+Q116+V116</f>
        <v>3457662</v>
      </c>
      <c r="D116" s="51">
        <f>SUM(E116:I116)</f>
        <v>0</v>
      </c>
      <c r="E116" s="164">
        <v>0</v>
      </c>
      <c r="F116" s="51">
        <v>0</v>
      </c>
      <c r="G116" s="51">
        <v>0</v>
      </c>
      <c r="H116" s="165">
        <v>0</v>
      </c>
      <c r="I116" s="51">
        <v>0</v>
      </c>
      <c r="J116" s="157">
        <v>0</v>
      </c>
      <c r="K116" s="256">
        <v>0</v>
      </c>
      <c r="L116" s="51">
        <v>1225</v>
      </c>
      <c r="M116" s="51">
        <v>3189736</v>
      </c>
      <c r="N116" s="257">
        <v>0</v>
      </c>
      <c r="O116" s="157">
        <v>0</v>
      </c>
      <c r="P116" s="153">
        <v>0</v>
      </c>
      <c r="Q116" s="153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267926</v>
      </c>
      <c r="W116" s="46"/>
      <c r="X116" s="46"/>
      <c r="Y116" s="46"/>
      <c r="Z116" s="46"/>
    </row>
    <row r="117" spans="1:26" ht="15" customHeight="1" x14ac:dyDescent="0.25">
      <c r="A117" s="58" t="s">
        <v>642</v>
      </c>
      <c r="B117" s="47" t="s">
        <v>392</v>
      </c>
      <c r="C117" s="51">
        <f>D117+M117+Q117+V117</f>
        <v>50038</v>
      </c>
      <c r="D117" s="51">
        <f>SUM(E117:I117)</f>
        <v>0</v>
      </c>
      <c r="E117" s="51">
        <v>0</v>
      </c>
      <c r="F117" s="168">
        <v>0</v>
      </c>
      <c r="G117" s="168">
        <v>0</v>
      </c>
      <c r="H117" s="51">
        <v>0</v>
      </c>
      <c r="I117" s="153">
        <v>0</v>
      </c>
      <c r="J117" s="157">
        <v>0</v>
      </c>
      <c r="K117" s="157">
        <v>0</v>
      </c>
      <c r="L117" s="168">
        <v>0</v>
      </c>
      <c r="M117" s="168">
        <v>0</v>
      </c>
      <c r="N117" s="157">
        <v>0</v>
      </c>
      <c r="O117" s="256">
        <v>0</v>
      </c>
      <c r="P117" s="51">
        <v>170</v>
      </c>
      <c r="Q117" s="51">
        <v>0</v>
      </c>
      <c r="R117" s="165">
        <v>0</v>
      </c>
      <c r="S117" s="51">
        <v>0</v>
      </c>
      <c r="T117" s="51">
        <v>0</v>
      </c>
      <c r="U117" s="51">
        <v>0</v>
      </c>
      <c r="V117" s="51">
        <v>50038</v>
      </c>
      <c r="W117" s="46"/>
      <c r="X117" s="46"/>
      <c r="Y117" s="46"/>
      <c r="Z117" s="46"/>
    </row>
    <row r="118" spans="1:26" ht="15" customHeight="1" x14ac:dyDescent="0.25">
      <c r="A118" s="58" t="s">
        <v>643</v>
      </c>
      <c r="B118" s="47" t="s">
        <v>758</v>
      </c>
      <c r="C118" s="51">
        <f>D118+M118+Q118+V118</f>
        <v>58612</v>
      </c>
      <c r="D118" s="51">
        <f>SUM(E118:I118)</f>
        <v>0</v>
      </c>
      <c r="E118" s="51">
        <v>0</v>
      </c>
      <c r="F118" s="153">
        <v>0</v>
      </c>
      <c r="G118" s="153">
        <v>0</v>
      </c>
      <c r="H118" s="164">
        <v>0</v>
      </c>
      <c r="I118" s="51">
        <v>0</v>
      </c>
      <c r="J118" s="257">
        <v>0</v>
      </c>
      <c r="K118" s="157">
        <v>0</v>
      </c>
      <c r="L118" s="168">
        <v>0</v>
      </c>
      <c r="M118" s="168">
        <v>0</v>
      </c>
      <c r="N118" s="157">
        <v>0</v>
      </c>
      <c r="O118" s="157">
        <v>0</v>
      </c>
      <c r="P118" s="168">
        <v>0</v>
      </c>
      <c r="Q118" s="168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58612</v>
      </c>
      <c r="W118" s="46"/>
      <c r="X118" s="46"/>
      <c r="Y118" s="46"/>
      <c r="Z118" s="46"/>
    </row>
    <row r="119" spans="1:26" ht="15" customHeight="1" x14ac:dyDescent="0.25">
      <c r="A119" s="58" t="s">
        <v>644</v>
      </c>
      <c r="B119" s="47" t="s">
        <v>759</v>
      </c>
      <c r="C119" s="51">
        <f t="shared" ref="C119:C129" si="30">D119+M119+Q119+V119</f>
        <v>204288</v>
      </c>
      <c r="D119" s="51">
        <f t="shared" ref="D119:D129" si="31">SUM(E119:I119)</f>
        <v>0</v>
      </c>
      <c r="E119" s="164">
        <v>0</v>
      </c>
      <c r="F119" s="51">
        <v>0</v>
      </c>
      <c r="G119" s="51">
        <v>0</v>
      </c>
      <c r="H119" s="171">
        <v>0</v>
      </c>
      <c r="I119" s="51">
        <v>0</v>
      </c>
      <c r="J119" s="257">
        <v>0</v>
      </c>
      <c r="K119" s="157">
        <v>0</v>
      </c>
      <c r="L119" s="168">
        <v>0</v>
      </c>
      <c r="M119" s="168">
        <v>0</v>
      </c>
      <c r="N119" s="157">
        <v>0</v>
      </c>
      <c r="O119" s="157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204288</v>
      </c>
      <c r="W119" s="46"/>
      <c r="X119" s="46"/>
      <c r="Y119" s="46"/>
      <c r="Z119" s="46"/>
    </row>
    <row r="120" spans="1:26" ht="15" customHeight="1" x14ac:dyDescent="0.25">
      <c r="A120" s="58" t="s">
        <v>748</v>
      </c>
      <c r="B120" s="47" t="s">
        <v>760</v>
      </c>
      <c r="C120" s="51">
        <f t="shared" si="30"/>
        <v>342667</v>
      </c>
      <c r="D120" s="51">
        <f t="shared" si="31"/>
        <v>0</v>
      </c>
      <c r="E120" s="164">
        <v>0</v>
      </c>
      <c r="F120" s="51">
        <v>0</v>
      </c>
      <c r="G120" s="51">
        <v>0</v>
      </c>
      <c r="H120" s="171">
        <v>0</v>
      </c>
      <c r="I120" s="51">
        <v>0</v>
      </c>
      <c r="J120" s="257">
        <v>0</v>
      </c>
      <c r="K120" s="157">
        <v>0</v>
      </c>
      <c r="L120" s="168">
        <v>0</v>
      </c>
      <c r="M120" s="168">
        <v>0</v>
      </c>
      <c r="N120" s="157">
        <v>0</v>
      </c>
      <c r="O120" s="157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342667</v>
      </c>
      <c r="W120" s="46"/>
      <c r="X120" s="46"/>
      <c r="Y120" s="46"/>
      <c r="Z120" s="46"/>
    </row>
    <row r="121" spans="1:26" ht="15" customHeight="1" x14ac:dyDescent="0.25">
      <c r="A121" s="58" t="s">
        <v>749</v>
      </c>
      <c r="B121" s="47" t="s">
        <v>761</v>
      </c>
      <c r="C121" s="51">
        <f t="shared" si="30"/>
        <v>208782</v>
      </c>
      <c r="D121" s="51">
        <f t="shared" si="31"/>
        <v>0</v>
      </c>
      <c r="E121" s="172">
        <v>0</v>
      </c>
      <c r="F121" s="51">
        <v>0</v>
      </c>
      <c r="G121" s="51">
        <v>0</v>
      </c>
      <c r="H121" s="173">
        <v>0</v>
      </c>
      <c r="I121" s="51">
        <v>0</v>
      </c>
      <c r="J121" s="257">
        <v>0</v>
      </c>
      <c r="K121" s="157">
        <v>0</v>
      </c>
      <c r="L121" s="168">
        <v>0</v>
      </c>
      <c r="M121" s="168">
        <v>0</v>
      </c>
      <c r="N121" s="157">
        <v>0</v>
      </c>
      <c r="O121" s="157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208782</v>
      </c>
      <c r="W121" s="46"/>
      <c r="X121" s="46"/>
      <c r="Y121" s="46"/>
      <c r="Z121" s="46"/>
    </row>
    <row r="122" spans="1:26" ht="15" customHeight="1" x14ac:dyDescent="0.25">
      <c r="A122" s="58" t="s">
        <v>750</v>
      </c>
      <c r="B122" s="47" t="s">
        <v>762</v>
      </c>
      <c r="C122" s="51">
        <f t="shared" si="30"/>
        <v>381433</v>
      </c>
      <c r="D122" s="164">
        <f t="shared" si="31"/>
        <v>0</v>
      </c>
      <c r="E122" s="164">
        <v>0</v>
      </c>
      <c r="F122" s="51">
        <v>0</v>
      </c>
      <c r="G122" s="164">
        <v>0</v>
      </c>
      <c r="H122" s="164">
        <v>0</v>
      </c>
      <c r="I122" s="51">
        <v>0</v>
      </c>
      <c r="J122" s="257">
        <v>0</v>
      </c>
      <c r="K122" s="157">
        <v>0</v>
      </c>
      <c r="L122" s="168">
        <v>0</v>
      </c>
      <c r="M122" s="168">
        <v>0</v>
      </c>
      <c r="N122" s="157">
        <v>0</v>
      </c>
      <c r="O122" s="157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381433</v>
      </c>
      <c r="W122" s="46"/>
      <c r="X122" s="46"/>
      <c r="Y122" s="46"/>
      <c r="Z122" s="46"/>
    </row>
    <row r="123" spans="1:26" ht="15" customHeight="1" x14ac:dyDescent="0.25">
      <c r="A123" s="58" t="s">
        <v>751</v>
      </c>
      <c r="B123" s="47" t="s">
        <v>763</v>
      </c>
      <c r="C123" s="51">
        <f t="shared" si="30"/>
        <v>223547</v>
      </c>
      <c r="D123" s="164">
        <f t="shared" si="31"/>
        <v>0</v>
      </c>
      <c r="E123" s="164">
        <v>0</v>
      </c>
      <c r="F123" s="157">
        <v>0</v>
      </c>
      <c r="G123" s="164">
        <v>0</v>
      </c>
      <c r="H123" s="51">
        <v>0</v>
      </c>
      <c r="I123" s="174">
        <v>0</v>
      </c>
      <c r="J123" s="157">
        <v>0</v>
      </c>
      <c r="K123" s="157">
        <v>0</v>
      </c>
      <c r="L123" s="168">
        <v>0</v>
      </c>
      <c r="M123" s="168">
        <v>0</v>
      </c>
      <c r="N123" s="157">
        <v>0</v>
      </c>
      <c r="O123" s="157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223547</v>
      </c>
      <c r="W123" s="46"/>
      <c r="X123" s="46"/>
      <c r="Y123" s="46"/>
      <c r="Z123" s="46"/>
    </row>
    <row r="124" spans="1:26" ht="15" customHeight="1" x14ac:dyDescent="0.25">
      <c r="A124" s="58" t="s">
        <v>752</v>
      </c>
      <c r="B124" s="47" t="s">
        <v>764</v>
      </c>
      <c r="C124" s="51">
        <f t="shared" si="30"/>
        <v>290876</v>
      </c>
      <c r="D124" s="164">
        <f t="shared" si="31"/>
        <v>0</v>
      </c>
      <c r="E124" s="164">
        <v>0</v>
      </c>
      <c r="F124" s="51">
        <v>0</v>
      </c>
      <c r="G124" s="164">
        <v>0</v>
      </c>
      <c r="H124" s="51">
        <v>0</v>
      </c>
      <c r="I124" s="165">
        <v>0</v>
      </c>
      <c r="J124" s="157">
        <v>0</v>
      </c>
      <c r="K124" s="157">
        <v>0</v>
      </c>
      <c r="L124" s="168">
        <v>0</v>
      </c>
      <c r="M124" s="168">
        <v>0</v>
      </c>
      <c r="N124" s="157">
        <v>0</v>
      </c>
      <c r="O124" s="157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290876</v>
      </c>
      <c r="W124" s="46"/>
      <c r="X124" s="46"/>
      <c r="Y124" s="46"/>
      <c r="Z124" s="46"/>
    </row>
    <row r="125" spans="1:26" ht="15" customHeight="1" x14ac:dyDescent="0.25">
      <c r="A125" s="58" t="s">
        <v>753</v>
      </c>
      <c r="B125" s="47" t="s">
        <v>765</v>
      </c>
      <c r="C125" s="51">
        <f t="shared" si="30"/>
        <v>291173</v>
      </c>
      <c r="D125" s="164">
        <f t="shared" si="31"/>
        <v>0</v>
      </c>
      <c r="E125" s="164">
        <v>0</v>
      </c>
      <c r="F125" s="51">
        <v>0</v>
      </c>
      <c r="G125" s="164">
        <v>0</v>
      </c>
      <c r="H125" s="51">
        <v>0</v>
      </c>
      <c r="I125" s="165">
        <v>0</v>
      </c>
      <c r="J125" s="157">
        <v>0</v>
      </c>
      <c r="K125" s="157">
        <v>0</v>
      </c>
      <c r="L125" s="168">
        <v>0</v>
      </c>
      <c r="M125" s="168">
        <v>0</v>
      </c>
      <c r="N125" s="157">
        <v>0</v>
      </c>
      <c r="O125" s="157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291173</v>
      </c>
      <c r="W125" s="46"/>
      <c r="X125" s="46"/>
      <c r="Y125" s="46"/>
      <c r="Z125" s="46"/>
    </row>
    <row r="126" spans="1:26" ht="15" customHeight="1" x14ac:dyDescent="0.25">
      <c r="A126" s="58" t="s">
        <v>754</v>
      </c>
      <c r="B126" s="47" t="s">
        <v>396</v>
      </c>
      <c r="C126" s="51">
        <f t="shared" si="30"/>
        <v>44221</v>
      </c>
      <c r="D126" s="51">
        <f t="shared" si="31"/>
        <v>0</v>
      </c>
      <c r="E126" s="169">
        <v>0</v>
      </c>
      <c r="F126" s="51">
        <v>0</v>
      </c>
      <c r="G126" s="164">
        <v>0</v>
      </c>
      <c r="H126" s="51">
        <v>0</v>
      </c>
      <c r="I126" s="165">
        <v>0</v>
      </c>
      <c r="J126" s="157">
        <v>0</v>
      </c>
      <c r="K126" s="157">
        <v>0</v>
      </c>
      <c r="L126" s="168">
        <v>0</v>
      </c>
      <c r="M126" s="168">
        <v>0</v>
      </c>
      <c r="N126" s="157">
        <v>0</v>
      </c>
      <c r="O126" s="157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44221</v>
      </c>
      <c r="W126" s="46"/>
      <c r="X126" s="46"/>
      <c r="Y126" s="46"/>
      <c r="Z126" s="46"/>
    </row>
    <row r="127" spans="1:26" ht="15" customHeight="1" x14ac:dyDescent="0.25">
      <c r="A127" s="58" t="s">
        <v>755</v>
      </c>
      <c r="B127" s="47" t="s">
        <v>397</v>
      </c>
      <c r="C127" s="51">
        <f t="shared" si="30"/>
        <v>88436</v>
      </c>
      <c r="D127" s="51">
        <f t="shared" si="31"/>
        <v>0</v>
      </c>
      <c r="E127" s="164">
        <v>0</v>
      </c>
      <c r="F127" s="51">
        <v>0</v>
      </c>
      <c r="G127" s="164">
        <v>0</v>
      </c>
      <c r="H127" s="51">
        <v>0</v>
      </c>
      <c r="I127" s="165">
        <v>0</v>
      </c>
      <c r="J127" s="157">
        <v>0</v>
      </c>
      <c r="K127" s="157">
        <v>0</v>
      </c>
      <c r="L127" s="168">
        <v>0</v>
      </c>
      <c r="M127" s="168">
        <v>0</v>
      </c>
      <c r="N127" s="157">
        <v>0</v>
      </c>
      <c r="O127" s="157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88436</v>
      </c>
      <c r="W127" s="46"/>
      <c r="X127" s="46"/>
      <c r="Y127" s="46"/>
      <c r="Z127" s="46"/>
    </row>
    <row r="128" spans="1:26" ht="15" customHeight="1" x14ac:dyDescent="0.25">
      <c r="A128" s="58" t="s">
        <v>756</v>
      </c>
      <c r="B128" s="47" t="s">
        <v>398</v>
      </c>
      <c r="C128" s="51">
        <f t="shared" si="30"/>
        <v>44222</v>
      </c>
      <c r="D128" s="51">
        <f t="shared" si="31"/>
        <v>0</v>
      </c>
      <c r="E128" s="51">
        <v>0</v>
      </c>
      <c r="F128" s="168">
        <v>0</v>
      </c>
      <c r="G128" s="169">
        <v>0</v>
      </c>
      <c r="H128" s="51">
        <v>0</v>
      </c>
      <c r="I128" s="165">
        <v>0</v>
      </c>
      <c r="J128" s="157">
        <v>0</v>
      </c>
      <c r="K128" s="157">
        <v>0</v>
      </c>
      <c r="L128" s="168">
        <v>0</v>
      </c>
      <c r="M128" s="168">
        <v>0</v>
      </c>
      <c r="N128" s="157">
        <v>0</v>
      </c>
      <c r="O128" s="157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44222</v>
      </c>
      <c r="W128" s="46"/>
      <c r="X128" s="46"/>
      <c r="Y128" s="46"/>
      <c r="Z128" s="46"/>
    </row>
    <row r="129" spans="1:231" ht="15" customHeight="1" x14ac:dyDescent="0.25">
      <c r="A129" s="58" t="s">
        <v>757</v>
      </c>
      <c r="B129" s="47" t="s">
        <v>399</v>
      </c>
      <c r="C129" s="51">
        <f t="shared" si="30"/>
        <v>44258</v>
      </c>
      <c r="D129" s="51">
        <f t="shared" si="31"/>
        <v>0</v>
      </c>
      <c r="E129" s="51">
        <v>0</v>
      </c>
      <c r="F129" s="51">
        <v>0</v>
      </c>
      <c r="G129" s="164">
        <v>0</v>
      </c>
      <c r="H129" s="51">
        <v>0</v>
      </c>
      <c r="I129" s="165">
        <v>0</v>
      </c>
      <c r="J129" s="157">
        <v>0</v>
      </c>
      <c r="K129" s="157">
        <v>0</v>
      </c>
      <c r="L129" s="168">
        <v>0</v>
      </c>
      <c r="M129" s="168">
        <v>0</v>
      </c>
      <c r="N129" s="157">
        <v>0</v>
      </c>
      <c r="O129" s="157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44258</v>
      </c>
      <c r="W129" s="46"/>
      <c r="X129" s="46"/>
      <c r="Y129" s="46"/>
      <c r="Z129" s="46"/>
    </row>
    <row r="130" spans="1:231" s="15" customFormat="1" ht="14.25" customHeight="1" x14ac:dyDescent="0.25">
      <c r="A130" s="52" t="s">
        <v>1096</v>
      </c>
      <c r="B130" s="41" t="s">
        <v>1087</v>
      </c>
      <c r="C130" s="43">
        <f>SUM(C131:C139)</f>
        <v>617002</v>
      </c>
      <c r="D130" s="43">
        <f t="shared" ref="D130:V130" si="32">SUM(D131:D139)</f>
        <v>0</v>
      </c>
      <c r="E130" s="43">
        <f t="shared" si="32"/>
        <v>0</v>
      </c>
      <c r="F130" s="43">
        <f t="shared" si="32"/>
        <v>0</v>
      </c>
      <c r="G130" s="43">
        <f t="shared" si="32"/>
        <v>0</v>
      </c>
      <c r="H130" s="138">
        <f t="shared" si="32"/>
        <v>0</v>
      </c>
      <c r="I130" s="43">
        <f t="shared" si="32"/>
        <v>0</v>
      </c>
      <c r="J130" s="43">
        <f t="shared" si="32"/>
        <v>0</v>
      </c>
      <c r="K130" s="43">
        <f t="shared" si="32"/>
        <v>0</v>
      </c>
      <c r="L130" s="137">
        <f t="shared" si="32"/>
        <v>0</v>
      </c>
      <c r="M130" s="137">
        <f t="shared" si="32"/>
        <v>0</v>
      </c>
      <c r="N130" s="43">
        <f t="shared" si="32"/>
        <v>0</v>
      </c>
      <c r="O130" s="43">
        <f t="shared" si="32"/>
        <v>0</v>
      </c>
      <c r="P130" s="43">
        <f t="shared" si="32"/>
        <v>0</v>
      </c>
      <c r="Q130" s="43">
        <f t="shared" si="32"/>
        <v>0</v>
      </c>
      <c r="R130" s="43">
        <f t="shared" si="32"/>
        <v>0</v>
      </c>
      <c r="S130" s="43">
        <f t="shared" si="32"/>
        <v>0</v>
      </c>
      <c r="T130" s="43">
        <f t="shared" si="32"/>
        <v>0</v>
      </c>
      <c r="U130" s="43">
        <f t="shared" si="32"/>
        <v>0</v>
      </c>
      <c r="V130" s="43">
        <f t="shared" si="32"/>
        <v>617002</v>
      </c>
      <c r="W130" s="44"/>
      <c r="X130" s="44"/>
      <c r="Y130" s="44"/>
      <c r="Z130" s="44"/>
    </row>
    <row r="131" spans="1:231" ht="15" customHeight="1" x14ac:dyDescent="0.25">
      <c r="A131" s="58" t="s">
        <v>1097</v>
      </c>
      <c r="B131" s="47" t="s">
        <v>1088</v>
      </c>
      <c r="C131" s="51">
        <f>D131+M131+Q131+V131</f>
        <v>29341</v>
      </c>
      <c r="D131" s="51">
        <f>SUM(E131:I131)</f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157">
        <v>0</v>
      </c>
      <c r="K131" s="256">
        <v>0</v>
      </c>
      <c r="L131" s="51">
        <v>0</v>
      </c>
      <c r="M131" s="51">
        <v>0</v>
      </c>
      <c r="N131" s="257">
        <v>0</v>
      </c>
      <c r="O131" s="157">
        <v>0</v>
      </c>
      <c r="P131" s="157">
        <v>0</v>
      </c>
      <c r="Q131" s="157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29341</v>
      </c>
      <c r="W131" s="46"/>
      <c r="X131" s="46"/>
      <c r="Y131" s="46"/>
      <c r="Z131" s="46"/>
    </row>
    <row r="132" spans="1:231" x14ac:dyDescent="0.25">
      <c r="A132" s="58" t="s">
        <v>1098</v>
      </c>
      <c r="B132" s="47" t="s">
        <v>1089</v>
      </c>
      <c r="C132" s="51">
        <f t="shared" ref="C132:C139" si="33">D132+M132+Q132+V132</f>
        <v>67720</v>
      </c>
      <c r="D132" s="51">
        <f t="shared" ref="D132:D139" si="34">SUM(E132:I132)</f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164">
        <v>0</v>
      </c>
      <c r="L132" s="51">
        <v>0</v>
      </c>
      <c r="M132" s="51">
        <v>0</v>
      </c>
      <c r="N132" s="165">
        <v>0</v>
      </c>
      <c r="O132" s="157">
        <v>0</v>
      </c>
      <c r="P132" s="157">
        <v>0</v>
      </c>
      <c r="Q132" s="157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67720</v>
      </c>
      <c r="W132" s="46"/>
      <c r="X132" s="46"/>
      <c r="Y132" s="46"/>
      <c r="Z132" s="46"/>
    </row>
    <row r="133" spans="1:231" x14ac:dyDescent="0.25">
      <c r="A133" s="58" t="s">
        <v>1099</v>
      </c>
      <c r="B133" s="47" t="s">
        <v>1090</v>
      </c>
      <c r="C133" s="51">
        <f t="shared" si="33"/>
        <v>67362</v>
      </c>
      <c r="D133" s="51">
        <f t="shared" si="34"/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164">
        <v>0</v>
      </c>
      <c r="L133" s="51">
        <v>0</v>
      </c>
      <c r="M133" s="51">
        <v>0</v>
      </c>
      <c r="N133" s="165">
        <v>0</v>
      </c>
      <c r="O133" s="157">
        <v>0</v>
      </c>
      <c r="P133" s="157">
        <v>0</v>
      </c>
      <c r="Q133" s="157">
        <v>0</v>
      </c>
      <c r="R133" s="165">
        <v>0</v>
      </c>
      <c r="S133" s="51">
        <v>0</v>
      </c>
      <c r="T133" s="51">
        <v>0</v>
      </c>
      <c r="U133" s="51">
        <v>0</v>
      </c>
      <c r="V133" s="51">
        <v>67362</v>
      </c>
      <c r="W133" s="46"/>
      <c r="X133" s="46"/>
      <c r="Y133" s="46"/>
      <c r="Z133" s="46"/>
    </row>
    <row r="134" spans="1:231" x14ac:dyDescent="0.25">
      <c r="A134" s="58" t="s">
        <v>1100</v>
      </c>
      <c r="B134" s="47" t="s">
        <v>1091</v>
      </c>
      <c r="C134" s="51">
        <f t="shared" si="33"/>
        <v>50548</v>
      </c>
      <c r="D134" s="51">
        <f t="shared" si="34"/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164">
        <v>0</v>
      </c>
      <c r="L134" s="51">
        <v>0</v>
      </c>
      <c r="M134" s="51">
        <v>0</v>
      </c>
      <c r="N134" s="165">
        <v>0</v>
      </c>
      <c r="O134" s="157">
        <v>0</v>
      </c>
      <c r="P134" s="157">
        <v>0</v>
      </c>
      <c r="Q134" s="157">
        <v>0</v>
      </c>
      <c r="R134" s="165">
        <v>0</v>
      </c>
      <c r="S134" s="51">
        <v>0</v>
      </c>
      <c r="T134" s="51">
        <v>0</v>
      </c>
      <c r="U134" s="51">
        <v>0</v>
      </c>
      <c r="V134" s="51">
        <v>50548</v>
      </c>
      <c r="W134" s="46"/>
      <c r="X134" s="46"/>
      <c r="Y134" s="46"/>
      <c r="Z134" s="46"/>
    </row>
    <row r="135" spans="1:231" x14ac:dyDescent="0.25">
      <c r="A135" s="58" t="s">
        <v>1101</v>
      </c>
      <c r="B135" s="47" t="s">
        <v>1092</v>
      </c>
      <c r="C135" s="51">
        <f t="shared" si="33"/>
        <v>70591</v>
      </c>
      <c r="D135" s="51">
        <f t="shared" si="34"/>
        <v>0</v>
      </c>
      <c r="E135" s="51">
        <v>0</v>
      </c>
      <c r="F135" s="153">
        <v>0</v>
      </c>
      <c r="G135" s="51">
        <v>0</v>
      </c>
      <c r="H135" s="153">
        <v>0</v>
      </c>
      <c r="I135" s="51">
        <v>0</v>
      </c>
      <c r="J135" s="51">
        <v>0</v>
      </c>
      <c r="K135" s="164">
        <v>0</v>
      </c>
      <c r="L135" s="51">
        <v>0</v>
      </c>
      <c r="M135" s="51">
        <v>0</v>
      </c>
      <c r="N135" s="165">
        <v>0</v>
      </c>
      <c r="O135" s="157">
        <v>0</v>
      </c>
      <c r="P135" s="157">
        <v>0</v>
      </c>
      <c r="Q135" s="157">
        <v>0</v>
      </c>
      <c r="R135" s="165">
        <v>0</v>
      </c>
      <c r="S135" s="51">
        <v>0</v>
      </c>
      <c r="T135" s="51">
        <v>0</v>
      </c>
      <c r="U135" s="51">
        <v>0</v>
      </c>
      <c r="V135" s="51">
        <v>70591</v>
      </c>
      <c r="W135" s="46"/>
      <c r="X135" s="46"/>
      <c r="Y135" s="46"/>
      <c r="Z135" s="46"/>
    </row>
    <row r="136" spans="1:231" x14ac:dyDescent="0.25">
      <c r="A136" s="58" t="s">
        <v>1102</v>
      </c>
      <c r="B136" s="47" t="s">
        <v>1172</v>
      </c>
      <c r="C136" s="51">
        <f t="shared" si="33"/>
        <v>132554</v>
      </c>
      <c r="D136" s="51">
        <f t="shared" si="34"/>
        <v>0</v>
      </c>
      <c r="E136" s="164">
        <v>0</v>
      </c>
      <c r="F136" s="51">
        <v>0</v>
      </c>
      <c r="G136" s="171">
        <v>0</v>
      </c>
      <c r="H136" s="51">
        <v>0</v>
      </c>
      <c r="I136" s="165">
        <v>0</v>
      </c>
      <c r="J136" s="51">
        <v>0</v>
      </c>
      <c r="K136" s="51">
        <v>0</v>
      </c>
      <c r="L136" s="155">
        <v>0</v>
      </c>
      <c r="M136" s="155">
        <v>0</v>
      </c>
      <c r="N136" s="51">
        <v>0</v>
      </c>
      <c r="O136" s="51">
        <v>0</v>
      </c>
      <c r="P136" s="157">
        <v>0</v>
      </c>
      <c r="Q136" s="157">
        <v>0</v>
      </c>
      <c r="R136" s="165">
        <v>0</v>
      </c>
      <c r="S136" s="51">
        <v>0</v>
      </c>
      <c r="T136" s="51">
        <v>0</v>
      </c>
      <c r="U136" s="51">
        <v>0</v>
      </c>
      <c r="V136" s="51">
        <v>132554</v>
      </c>
      <c r="W136" s="46"/>
      <c r="X136" s="46"/>
      <c r="Y136" s="46"/>
      <c r="Z136" s="46"/>
    </row>
    <row r="137" spans="1:231" x14ac:dyDescent="0.25">
      <c r="A137" s="58" t="s">
        <v>1103</v>
      </c>
      <c r="B137" s="47" t="s">
        <v>1093</v>
      </c>
      <c r="C137" s="51">
        <f t="shared" si="33"/>
        <v>66460</v>
      </c>
      <c r="D137" s="51">
        <f t="shared" si="34"/>
        <v>0</v>
      </c>
      <c r="E137" s="51">
        <v>0</v>
      </c>
      <c r="F137" s="168">
        <v>0</v>
      </c>
      <c r="G137" s="51">
        <v>0</v>
      </c>
      <c r="H137" s="168">
        <v>0</v>
      </c>
      <c r="I137" s="51">
        <v>0</v>
      </c>
      <c r="J137" s="51">
        <v>0</v>
      </c>
      <c r="K137" s="164">
        <v>0</v>
      </c>
      <c r="L137" s="51">
        <v>0</v>
      </c>
      <c r="M137" s="51">
        <v>0</v>
      </c>
      <c r="N137" s="165">
        <v>0</v>
      </c>
      <c r="O137" s="157">
        <v>0</v>
      </c>
      <c r="P137" s="157">
        <v>0</v>
      </c>
      <c r="Q137" s="157">
        <v>0</v>
      </c>
      <c r="R137" s="165">
        <v>0</v>
      </c>
      <c r="S137" s="51">
        <v>0</v>
      </c>
      <c r="T137" s="51">
        <v>0</v>
      </c>
      <c r="U137" s="51">
        <v>0</v>
      </c>
      <c r="V137" s="51">
        <v>66460</v>
      </c>
      <c r="W137" s="46"/>
      <c r="X137" s="46"/>
      <c r="Y137" s="46"/>
      <c r="Z137" s="46"/>
    </row>
    <row r="138" spans="1:231" x14ac:dyDescent="0.25">
      <c r="A138" s="58" t="s">
        <v>1104</v>
      </c>
      <c r="B138" s="47" t="s">
        <v>1094</v>
      </c>
      <c r="C138" s="51">
        <f t="shared" si="33"/>
        <v>66034</v>
      </c>
      <c r="D138" s="51">
        <f t="shared" si="34"/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164">
        <v>0</v>
      </c>
      <c r="L138" s="51">
        <v>0</v>
      </c>
      <c r="M138" s="51">
        <v>0</v>
      </c>
      <c r="N138" s="165">
        <v>0</v>
      </c>
      <c r="O138" s="157">
        <v>0</v>
      </c>
      <c r="P138" s="157">
        <v>0</v>
      </c>
      <c r="Q138" s="157">
        <v>0</v>
      </c>
      <c r="R138" s="165">
        <v>0</v>
      </c>
      <c r="S138" s="51">
        <v>0</v>
      </c>
      <c r="T138" s="51">
        <v>0</v>
      </c>
      <c r="U138" s="51">
        <v>0</v>
      </c>
      <c r="V138" s="51">
        <v>66034</v>
      </c>
      <c r="W138" s="46"/>
      <c r="X138" s="46"/>
      <c r="Y138" s="46"/>
      <c r="Z138" s="46"/>
    </row>
    <row r="139" spans="1:231" ht="15" customHeight="1" x14ac:dyDescent="0.25">
      <c r="A139" s="58" t="s">
        <v>1173</v>
      </c>
      <c r="B139" s="47" t="s">
        <v>1095</v>
      </c>
      <c r="C139" s="51">
        <f t="shared" si="33"/>
        <v>66392</v>
      </c>
      <c r="D139" s="51">
        <f t="shared" si="34"/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157">
        <v>0</v>
      </c>
      <c r="K139" s="256">
        <v>0</v>
      </c>
      <c r="L139" s="51">
        <v>0</v>
      </c>
      <c r="M139" s="51">
        <v>0</v>
      </c>
      <c r="N139" s="257">
        <v>0</v>
      </c>
      <c r="O139" s="157">
        <v>0</v>
      </c>
      <c r="P139" s="157">
        <v>0</v>
      </c>
      <c r="Q139" s="157">
        <v>0</v>
      </c>
      <c r="R139" s="165">
        <v>0</v>
      </c>
      <c r="S139" s="51">
        <v>0</v>
      </c>
      <c r="T139" s="51">
        <v>0</v>
      </c>
      <c r="U139" s="51">
        <v>0</v>
      </c>
      <c r="V139" s="51">
        <v>66392</v>
      </c>
      <c r="W139" s="46"/>
      <c r="X139" s="46"/>
      <c r="Y139" s="46"/>
      <c r="Z139" s="46"/>
    </row>
    <row r="140" spans="1:231" s="12" customFormat="1" ht="14.25" customHeight="1" x14ac:dyDescent="0.2">
      <c r="A140" s="52" t="s">
        <v>1160</v>
      </c>
      <c r="B140" s="264" t="s">
        <v>1145</v>
      </c>
      <c r="C140" s="43">
        <f t="shared" ref="C140:V140" si="35">SUM(C141:C151)</f>
        <v>2814335</v>
      </c>
      <c r="D140" s="43">
        <f t="shared" si="35"/>
        <v>0</v>
      </c>
      <c r="E140" s="137">
        <f t="shared" si="35"/>
        <v>0</v>
      </c>
      <c r="F140" s="137">
        <f t="shared" si="35"/>
        <v>0</v>
      </c>
      <c r="G140" s="43">
        <f t="shared" si="35"/>
        <v>0</v>
      </c>
      <c r="H140" s="137">
        <f t="shared" si="35"/>
        <v>0</v>
      </c>
      <c r="I140" s="137">
        <f t="shared" si="35"/>
        <v>0</v>
      </c>
      <c r="J140" s="43">
        <f t="shared" si="35"/>
        <v>0</v>
      </c>
      <c r="K140" s="43">
        <f t="shared" si="35"/>
        <v>0</v>
      </c>
      <c r="L140" s="138">
        <f t="shared" si="35"/>
        <v>0</v>
      </c>
      <c r="M140" s="138">
        <f t="shared" si="35"/>
        <v>0</v>
      </c>
      <c r="N140" s="43">
        <f t="shared" si="35"/>
        <v>0</v>
      </c>
      <c r="O140" s="43">
        <f t="shared" si="35"/>
        <v>0</v>
      </c>
      <c r="P140" s="137">
        <f t="shared" si="35"/>
        <v>0</v>
      </c>
      <c r="Q140" s="137">
        <f t="shared" si="35"/>
        <v>0</v>
      </c>
      <c r="R140" s="43">
        <f t="shared" si="35"/>
        <v>0</v>
      </c>
      <c r="S140" s="43">
        <f t="shared" si="35"/>
        <v>0</v>
      </c>
      <c r="T140" s="43">
        <f t="shared" si="35"/>
        <v>0</v>
      </c>
      <c r="U140" s="43">
        <f t="shared" si="35"/>
        <v>0</v>
      </c>
      <c r="V140" s="43">
        <f t="shared" si="35"/>
        <v>2814335</v>
      </c>
      <c r="W140" s="139"/>
      <c r="X140" s="139"/>
      <c r="Y140" s="139"/>
      <c r="Z140" s="139"/>
      <c r="AA140" s="140"/>
      <c r="AB140" s="140"/>
      <c r="AC140" s="140"/>
      <c r="AD140" s="265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</row>
    <row r="141" spans="1:231" s="18" customFormat="1" ht="14.25" customHeight="1" x14ac:dyDescent="0.25">
      <c r="A141" s="58" t="s">
        <v>1161</v>
      </c>
      <c r="B141" s="266" t="s">
        <v>1146</v>
      </c>
      <c r="C141" s="51">
        <f>D141+K141+M141+O141+Q141+S141+T141+U141+V141</f>
        <v>174964</v>
      </c>
      <c r="D141" s="164">
        <f>SUM(E141:I141)</f>
        <v>0</v>
      </c>
      <c r="E141" s="51">
        <v>0</v>
      </c>
      <c r="F141" s="167">
        <v>0</v>
      </c>
      <c r="G141" s="51">
        <v>0</v>
      </c>
      <c r="H141" s="172">
        <v>0</v>
      </c>
      <c r="I141" s="51">
        <v>0</v>
      </c>
      <c r="J141" s="165">
        <v>0</v>
      </c>
      <c r="K141" s="51">
        <v>0</v>
      </c>
      <c r="L141" s="51">
        <v>0</v>
      </c>
      <c r="M141" s="51">
        <v>0</v>
      </c>
      <c r="N141" s="51">
        <v>0</v>
      </c>
      <c r="O141" s="164">
        <v>0</v>
      </c>
      <c r="P141" s="51">
        <v>0</v>
      </c>
      <c r="Q141" s="51">
        <v>0</v>
      </c>
      <c r="R141" s="165">
        <v>0</v>
      </c>
      <c r="S141" s="51">
        <v>0</v>
      </c>
      <c r="T141" s="51">
        <v>0</v>
      </c>
      <c r="U141" s="51">
        <v>0</v>
      </c>
      <c r="V141" s="51">
        <v>174964</v>
      </c>
      <c r="W141" s="48"/>
      <c r="X141" s="48"/>
      <c r="Y141" s="48"/>
      <c r="Z141" s="48"/>
      <c r="AA141" s="36"/>
      <c r="AB141" s="36"/>
      <c r="AC141" s="36"/>
      <c r="AD141" s="267"/>
    </row>
    <row r="142" spans="1:231" s="18" customFormat="1" ht="14.25" customHeight="1" x14ac:dyDescent="0.25">
      <c r="A142" s="58" t="s">
        <v>1162</v>
      </c>
      <c r="B142" s="266" t="s">
        <v>1148</v>
      </c>
      <c r="C142" s="51">
        <f t="shared" ref="C142:C151" si="36">D142+K142+M142+O142+Q142+S142+T142+U142+V142</f>
        <v>203929</v>
      </c>
      <c r="D142" s="164">
        <f t="shared" ref="D142:D151" si="37">SUM(E142:I142)</f>
        <v>0</v>
      </c>
      <c r="E142" s="51">
        <v>0</v>
      </c>
      <c r="F142" s="51">
        <v>0</v>
      </c>
      <c r="G142" s="171">
        <v>0</v>
      </c>
      <c r="H142" s="164">
        <v>0</v>
      </c>
      <c r="I142" s="51">
        <v>0</v>
      </c>
      <c r="J142" s="165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168">
        <v>0</v>
      </c>
      <c r="Q142" s="168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203929</v>
      </c>
      <c r="W142" s="48"/>
      <c r="X142" s="48"/>
      <c r="Y142" s="48"/>
      <c r="Z142" s="48"/>
      <c r="AA142" s="36"/>
      <c r="AB142" s="36"/>
      <c r="AC142" s="36"/>
      <c r="AD142" s="267"/>
    </row>
    <row r="143" spans="1:231" s="18" customFormat="1" ht="14.25" customHeight="1" x14ac:dyDescent="0.25">
      <c r="A143" s="58" t="s">
        <v>1163</v>
      </c>
      <c r="B143" s="266" t="s">
        <v>1149</v>
      </c>
      <c r="C143" s="51">
        <f t="shared" si="36"/>
        <v>207807</v>
      </c>
      <c r="D143" s="164">
        <f t="shared" si="37"/>
        <v>0</v>
      </c>
      <c r="E143" s="51">
        <v>0</v>
      </c>
      <c r="F143" s="51">
        <v>0</v>
      </c>
      <c r="G143" s="171">
        <v>0</v>
      </c>
      <c r="H143" s="164">
        <v>0</v>
      </c>
      <c r="I143" s="51">
        <v>0</v>
      </c>
      <c r="J143" s="165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207807</v>
      </c>
      <c r="W143" s="48"/>
      <c r="X143" s="48"/>
      <c r="Y143" s="48"/>
      <c r="Z143" s="48"/>
      <c r="AA143" s="36"/>
      <c r="AB143" s="36"/>
      <c r="AC143" s="36"/>
      <c r="AD143" s="267"/>
    </row>
    <row r="144" spans="1:231" s="18" customFormat="1" ht="14.25" customHeight="1" x14ac:dyDescent="0.25">
      <c r="A144" s="58" t="s">
        <v>1164</v>
      </c>
      <c r="B144" s="266" t="s">
        <v>1150</v>
      </c>
      <c r="C144" s="51">
        <f t="shared" si="36"/>
        <v>208038</v>
      </c>
      <c r="D144" s="164">
        <f t="shared" si="37"/>
        <v>0</v>
      </c>
      <c r="E144" s="51">
        <v>0</v>
      </c>
      <c r="F144" s="51">
        <v>0</v>
      </c>
      <c r="G144" s="171">
        <v>0</v>
      </c>
      <c r="H144" s="164">
        <v>0</v>
      </c>
      <c r="I144" s="51">
        <v>0</v>
      </c>
      <c r="J144" s="165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153">
        <v>0</v>
      </c>
      <c r="Q144" s="153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208038</v>
      </c>
      <c r="W144" s="48"/>
      <c r="X144" s="48"/>
      <c r="Y144" s="48"/>
      <c r="Z144" s="48"/>
      <c r="AA144" s="36"/>
      <c r="AB144" s="36"/>
      <c r="AC144" s="36"/>
      <c r="AD144" s="267"/>
    </row>
    <row r="145" spans="1:231" s="12" customFormat="1" ht="14.25" customHeight="1" x14ac:dyDescent="0.25">
      <c r="A145" s="58" t="s">
        <v>1165</v>
      </c>
      <c r="B145" s="266" t="s">
        <v>1151</v>
      </c>
      <c r="C145" s="51">
        <f t="shared" si="36"/>
        <v>272697</v>
      </c>
      <c r="D145" s="164">
        <f t="shared" si="37"/>
        <v>0</v>
      </c>
      <c r="E145" s="51">
        <v>0</v>
      </c>
      <c r="F145" s="51">
        <v>0</v>
      </c>
      <c r="G145" s="171">
        <v>0</v>
      </c>
      <c r="H145" s="164">
        <v>0</v>
      </c>
      <c r="I145" s="51">
        <v>0</v>
      </c>
      <c r="J145" s="165">
        <v>0</v>
      </c>
      <c r="K145" s="51">
        <v>0</v>
      </c>
      <c r="L145" s="51">
        <v>0</v>
      </c>
      <c r="M145" s="51">
        <v>0</v>
      </c>
      <c r="N145" s="51">
        <v>0</v>
      </c>
      <c r="O145" s="164">
        <v>0</v>
      </c>
      <c r="P145" s="51">
        <v>0</v>
      </c>
      <c r="Q145" s="51">
        <v>0</v>
      </c>
      <c r="R145" s="165">
        <v>0</v>
      </c>
      <c r="S145" s="51">
        <v>0</v>
      </c>
      <c r="T145" s="51">
        <v>0</v>
      </c>
      <c r="U145" s="51">
        <v>0</v>
      </c>
      <c r="V145" s="51">
        <v>272697</v>
      </c>
      <c r="W145" s="48"/>
      <c r="X145" s="48"/>
      <c r="Y145" s="48"/>
      <c r="Z145" s="48"/>
      <c r="AA145" s="36"/>
      <c r="AB145" s="36"/>
      <c r="AC145" s="36"/>
      <c r="AD145" s="267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</row>
    <row r="146" spans="1:231" s="12" customFormat="1" ht="14.25" customHeight="1" x14ac:dyDescent="0.25">
      <c r="A146" s="58" t="s">
        <v>1166</v>
      </c>
      <c r="B146" s="266" t="s">
        <v>1153</v>
      </c>
      <c r="C146" s="51">
        <f t="shared" si="36"/>
        <v>167236</v>
      </c>
      <c r="D146" s="164">
        <f t="shared" si="37"/>
        <v>0</v>
      </c>
      <c r="E146" s="51">
        <v>0</v>
      </c>
      <c r="F146" s="51">
        <v>0</v>
      </c>
      <c r="G146" s="171">
        <v>0</v>
      </c>
      <c r="H146" s="164">
        <v>0</v>
      </c>
      <c r="I146" s="51">
        <v>0</v>
      </c>
      <c r="J146" s="165">
        <v>0</v>
      </c>
      <c r="K146" s="51">
        <v>0</v>
      </c>
      <c r="L146" s="51">
        <v>0</v>
      </c>
      <c r="M146" s="51">
        <v>0</v>
      </c>
      <c r="N146" s="51">
        <v>0</v>
      </c>
      <c r="O146" s="164">
        <v>0</v>
      </c>
      <c r="P146" s="51">
        <v>0</v>
      </c>
      <c r="Q146" s="51">
        <v>0</v>
      </c>
      <c r="R146" s="165">
        <v>0</v>
      </c>
      <c r="S146" s="51">
        <v>0</v>
      </c>
      <c r="T146" s="51">
        <v>0</v>
      </c>
      <c r="U146" s="51">
        <v>0</v>
      </c>
      <c r="V146" s="51">
        <v>167236</v>
      </c>
      <c r="W146" s="48"/>
      <c r="X146" s="48"/>
      <c r="Y146" s="48"/>
      <c r="Z146" s="48"/>
      <c r="AA146" s="36"/>
      <c r="AB146" s="36"/>
      <c r="AC146" s="36"/>
      <c r="AD146" s="267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</row>
    <row r="147" spans="1:231" s="12" customFormat="1" ht="14.25" customHeight="1" x14ac:dyDescent="0.25">
      <c r="A147" s="58" t="s">
        <v>1167</v>
      </c>
      <c r="B147" s="266" t="s">
        <v>1154</v>
      </c>
      <c r="C147" s="51">
        <f t="shared" si="36"/>
        <v>273033</v>
      </c>
      <c r="D147" s="164">
        <f t="shared" si="37"/>
        <v>0</v>
      </c>
      <c r="E147" s="51">
        <v>0</v>
      </c>
      <c r="F147" s="51">
        <v>0</v>
      </c>
      <c r="G147" s="171">
        <v>0</v>
      </c>
      <c r="H147" s="164">
        <v>0</v>
      </c>
      <c r="I147" s="51">
        <v>0</v>
      </c>
      <c r="J147" s="165">
        <v>0</v>
      </c>
      <c r="K147" s="51">
        <v>0</v>
      </c>
      <c r="L147" s="51">
        <v>0</v>
      </c>
      <c r="M147" s="51">
        <v>0</v>
      </c>
      <c r="N147" s="51">
        <v>0</v>
      </c>
      <c r="O147" s="164">
        <v>0</v>
      </c>
      <c r="P147" s="51">
        <v>0</v>
      </c>
      <c r="Q147" s="51">
        <v>0</v>
      </c>
      <c r="R147" s="165">
        <v>0</v>
      </c>
      <c r="S147" s="51">
        <v>0</v>
      </c>
      <c r="T147" s="51">
        <v>0</v>
      </c>
      <c r="U147" s="51">
        <v>0</v>
      </c>
      <c r="V147" s="51">
        <v>273033</v>
      </c>
      <c r="W147" s="48"/>
      <c r="X147" s="48"/>
      <c r="Y147" s="48"/>
      <c r="Z147" s="48"/>
      <c r="AA147" s="36"/>
      <c r="AB147" s="36"/>
      <c r="AC147" s="36"/>
      <c r="AD147" s="267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</row>
    <row r="148" spans="1:231" s="141" customFormat="1" ht="14.25" customHeight="1" x14ac:dyDescent="0.25">
      <c r="A148" s="58" t="s">
        <v>1168</v>
      </c>
      <c r="B148" s="266" t="s">
        <v>1155</v>
      </c>
      <c r="C148" s="51">
        <f t="shared" si="36"/>
        <v>122068</v>
      </c>
      <c r="D148" s="164">
        <f t="shared" si="37"/>
        <v>0</v>
      </c>
      <c r="E148" s="51">
        <v>0</v>
      </c>
      <c r="F148" s="51">
        <v>0</v>
      </c>
      <c r="G148" s="171">
        <v>0</v>
      </c>
      <c r="H148" s="164">
        <v>0</v>
      </c>
      <c r="I148" s="51">
        <v>0</v>
      </c>
      <c r="J148" s="165">
        <v>0</v>
      </c>
      <c r="K148" s="51">
        <v>0</v>
      </c>
      <c r="L148" s="51">
        <v>0</v>
      </c>
      <c r="M148" s="51">
        <v>0</v>
      </c>
      <c r="N148" s="51">
        <v>0</v>
      </c>
      <c r="O148" s="164">
        <v>0</v>
      </c>
      <c r="P148" s="51">
        <v>0</v>
      </c>
      <c r="Q148" s="51">
        <v>0</v>
      </c>
      <c r="R148" s="165">
        <v>0</v>
      </c>
      <c r="S148" s="51">
        <v>0</v>
      </c>
      <c r="T148" s="51">
        <v>0</v>
      </c>
      <c r="U148" s="51">
        <v>0</v>
      </c>
      <c r="V148" s="51">
        <v>122068</v>
      </c>
      <c r="W148" s="48"/>
      <c r="X148" s="48"/>
      <c r="Y148" s="48"/>
      <c r="Z148" s="48"/>
      <c r="AA148" s="36"/>
      <c r="AB148" s="36"/>
      <c r="AC148" s="36"/>
      <c r="AD148" s="267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</row>
    <row r="149" spans="1:231" s="18" customFormat="1" ht="14.25" customHeight="1" x14ac:dyDescent="0.25">
      <c r="A149" s="58" t="s">
        <v>1169</v>
      </c>
      <c r="B149" s="266" t="s">
        <v>1156</v>
      </c>
      <c r="C149" s="51">
        <f t="shared" si="36"/>
        <v>372875</v>
      </c>
      <c r="D149" s="164">
        <f t="shared" si="37"/>
        <v>0</v>
      </c>
      <c r="E149" s="51">
        <v>0</v>
      </c>
      <c r="F149" s="51">
        <v>0</v>
      </c>
      <c r="G149" s="171">
        <v>0</v>
      </c>
      <c r="H149" s="164">
        <v>0</v>
      </c>
      <c r="I149" s="51">
        <v>0</v>
      </c>
      <c r="J149" s="165">
        <v>0</v>
      </c>
      <c r="K149" s="51">
        <v>0</v>
      </c>
      <c r="L149" s="51">
        <v>0</v>
      </c>
      <c r="M149" s="51">
        <v>0</v>
      </c>
      <c r="N149" s="51">
        <v>0</v>
      </c>
      <c r="O149" s="164">
        <v>0</v>
      </c>
      <c r="P149" s="51">
        <v>0</v>
      </c>
      <c r="Q149" s="51">
        <v>0</v>
      </c>
      <c r="R149" s="165">
        <v>0</v>
      </c>
      <c r="S149" s="51">
        <v>0</v>
      </c>
      <c r="T149" s="51">
        <v>0</v>
      </c>
      <c r="U149" s="51">
        <v>0</v>
      </c>
      <c r="V149" s="51">
        <v>372875</v>
      </c>
      <c r="W149" s="48"/>
      <c r="X149" s="48"/>
      <c r="Y149" s="48"/>
      <c r="Z149" s="48"/>
      <c r="AA149" s="36"/>
      <c r="AB149" s="36"/>
      <c r="AC149" s="36"/>
      <c r="AD149" s="267"/>
    </row>
    <row r="150" spans="1:231" s="18" customFormat="1" ht="14.25" customHeight="1" x14ac:dyDescent="0.25">
      <c r="A150" s="58" t="s">
        <v>1170</v>
      </c>
      <c r="B150" s="266" t="s">
        <v>1158</v>
      </c>
      <c r="C150" s="51">
        <f t="shared" si="36"/>
        <v>372875</v>
      </c>
      <c r="D150" s="164">
        <f t="shared" si="37"/>
        <v>0</v>
      </c>
      <c r="E150" s="51">
        <v>0</v>
      </c>
      <c r="F150" s="51">
        <v>0</v>
      </c>
      <c r="G150" s="171">
        <v>0</v>
      </c>
      <c r="H150" s="164">
        <v>0</v>
      </c>
      <c r="I150" s="51">
        <v>0</v>
      </c>
      <c r="J150" s="165">
        <v>0</v>
      </c>
      <c r="K150" s="51">
        <v>0</v>
      </c>
      <c r="L150" s="51">
        <v>0</v>
      </c>
      <c r="M150" s="51">
        <v>0</v>
      </c>
      <c r="N150" s="51">
        <v>0</v>
      </c>
      <c r="O150" s="164">
        <v>0</v>
      </c>
      <c r="P150" s="51">
        <v>0</v>
      </c>
      <c r="Q150" s="51">
        <v>0</v>
      </c>
      <c r="R150" s="165">
        <v>0</v>
      </c>
      <c r="S150" s="51">
        <v>0</v>
      </c>
      <c r="T150" s="51">
        <v>0</v>
      </c>
      <c r="U150" s="51">
        <v>0</v>
      </c>
      <c r="V150" s="51">
        <v>372875</v>
      </c>
      <c r="W150" s="48"/>
      <c r="X150" s="48"/>
      <c r="Y150" s="48"/>
      <c r="Z150" s="48"/>
      <c r="AA150" s="36"/>
      <c r="AB150" s="36"/>
      <c r="AC150" s="36"/>
      <c r="AD150" s="267"/>
    </row>
    <row r="151" spans="1:231" s="18" customFormat="1" ht="14.25" customHeight="1" x14ac:dyDescent="0.25">
      <c r="A151" s="58" t="s">
        <v>1171</v>
      </c>
      <c r="B151" s="266" t="s">
        <v>1159</v>
      </c>
      <c r="C151" s="51">
        <f t="shared" si="36"/>
        <v>438813</v>
      </c>
      <c r="D151" s="164">
        <f t="shared" si="37"/>
        <v>0</v>
      </c>
      <c r="E151" s="51">
        <v>0</v>
      </c>
      <c r="F151" s="51">
        <v>0</v>
      </c>
      <c r="G151" s="171">
        <v>0</v>
      </c>
      <c r="H151" s="164">
        <v>0</v>
      </c>
      <c r="I151" s="51">
        <v>0</v>
      </c>
      <c r="J151" s="165">
        <v>0</v>
      </c>
      <c r="K151" s="51">
        <v>0</v>
      </c>
      <c r="L151" s="51">
        <v>0</v>
      </c>
      <c r="M151" s="51">
        <v>0</v>
      </c>
      <c r="N151" s="51">
        <v>0</v>
      </c>
      <c r="O151" s="164">
        <v>0</v>
      </c>
      <c r="P151" s="51">
        <v>0</v>
      </c>
      <c r="Q151" s="51">
        <v>0</v>
      </c>
      <c r="R151" s="165">
        <v>0</v>
      </c>
      <c r="S151" s="51">
        <v>0</v>
      </c>
      <c r="T151" s="51">
        <v>0</v>
      </c>
      <c r="U151" s="51">
        <v>0</v>
      </c>
      <c r="V151" s="51">
        <v>438813</v>
      </c>
      <c r="W151" s="48"/>
      <c r="X151" s="48"/>
      <c r="Y151" s="48"/>
      <c r="Z151" s="48"/>
      <c r="AA151" s="36"/>
      <c r="AB151" s="36"/>
      <c r="AC151" s="36"/>
      <c r="AD151" s="267"/>
    </row>
    <row r="152" spans="1:231" s="15" customFormat="1" x14ac:dyDescent="0.25">
      <c r="A152" s="99" t="s">
        <v>404</v>
      </c>
      <c r="B152" s="41" t="s">
        <v>405</v>
      </c>
      <c r="C152" s="43">
        <f>C153+C169+C173+C178</f>
        <v>2285122</v>
      </c>
      <c r="D152" s="43">
        <f t="shared" ref="D152:V152" si="38">D153+D169+D173+D178</f>
        <v>0</v>
      </c>
      <c r="E152" s="138">
        <f t="shared" si="38"/>
        <v>0</v>
      </c>
      <c r="F152" s="138">
        <f t="shared" si="38"/>
        <v>0</v>
      </c>
      <c r="G152" s="43">
        <f t="shared" si="38"/>
        <v>0</v>
      </c>
      <c r="H152" s="138">
        <f t="shared" si="38"/>
        <v>0</v>
      </c>
      <c r="I152" s="138">
        <f t="shared" si="38"/>
        <v>0</v>
      </c>
      <c r="J152" s="43">
        <f t="shared" si="38"/>
        <v>0</v>
      </c>
      <c r="K152" s="43">
        <f t="shared" si="38"/>
        <v>0</v>
      </c>
      <c r="L152" s="43">
        <f t="shared" si="38"/>
        <v>0</v>
      </c>
      <c r="M152" s="43">
        <f t="shared" si="38"/>
        <v>0</v>
      </c>
      <c r="N152" s="43">
        <f t="shared" si="38"/>
        <v>0</v>
      </c>
      <c r="O152" s="43">
        <f t="shared" si="38"/>
        <v>0</v>
      </c>
      <c r="P152" s="138">
        <f t="shared" si="38"/>
        <v>0</v>
      </c>
      <c r="Q152" s="138">
        <f t="shared" si="38"/>
        <v>0</v>
      </c>
      <c r="R152" s="43">
        <f t="shared" si="38"/>
        <v>0</v>
      </c>
      <c r="S152" s="43">
        <f t="shared" si="38"/>
        <v>0</v>
      </c>
      <c r="T152" s="43">
        <f t="shared" si="38"/>
        <v>0</v>
      </c>
      <c r="U152" s="43">
        <f t="shared" si="38"/>
        <v>0</v>
      </c>
      <c r="V152" s="43">
        <f t="shared" si="38"/>
        <v>2285122</v>
      </c>
      <c r="W152" s="44"/>
      <c r="X152" s="44"/>
      <c r="Y152" s="44"/>
      <c r="Z152" s="44"/>
    </row>
    <row r="153" spans="1:231" s="15" customFormat="1" ht="14.25" customHeight="1" x14ac:dyDescent="0.25">
      <c r="A153" s="52" t="s">
        <v>406</v>
      </c>
      <c r="B153" s="41" t="s">
        <v>407</v>
      </c>
      <c r="C153" s="43">
        <f>SUM(C154:C168)</f>
        <v>1526590</v>
      </c>
      <c r="D153" s="43">
        <f t="shared" ref="D153:V153" si="39">SUM(D154:D168)</f>
        <v>0</v>
      </c>
      <c r="E153" s="43">
        <f t="shared" si="39"/>
        <v>0</v>
      </c>
      <c r="F153" s="43">
        <f t="shared" si="39"/>
        <v>0</v>
      </c>
      <c r="G153" s="43">
        <f t="shared" si="39"/>
        <v>0</v>
      </c>
      <c r="H153" s="43">
        <f t="shared" si="39"/>
        <v>0</v>
      </c>
      <c r="I153" s="43">
        <f t="shared" si="39"/>
        <v>0</v>
      </c>
      <c r="J153" s="43">
        <f t="shared" si="39"/>
        <v>0</v>
      </c>
      <c r="K153" s="43">
        <f t="shared" si="39"/>
        <v>0</v>
      </c>
      <c r="L153" s="137">
        <f t="shared" si="39"/>
        <v>0</v>
      </c>
      <c r="M153" s="137">
        <f t="shared" si="39"/>
        <v>0</v>
      </c>
      <c r="N153" s="43">
        <f t="shared" si="39"/>
        <v>0</v>
      </c>
      <c r="O153" s="43">
        <f t="shared" si="39"/>
        <v>0</v>
      </c>
      <c r="P153" s="137">
        <f t="shared" si="39"/>
        <v>0</v>
      </c>
      <c r="Q153" s="137">
        <f t="shared" si="39"/>
        <v>0</v>
      </c>
      <c r="R153" s="43">
        <f t="shared" si="39"/>
        <v>0</v>
      </c>
      <c r="S153" s="43">
        <f t="shared" si="39"/>
        <v>0</v>
      </c>
      <c r="T153" s="43">
        <f t="shared" si="39"/>
        <v>0</v>
      </c>
      <c r="U153" s="43">
        <f t="shared" si="39"/>
        <v>0</v>
      </c>
      <c r="V153" s="43">
        <f t="shared" si="39"/>
        <v>1526590</v>
      </c>
      <c r="W153" s="44"/>
      <c r="X153" s="44"/>
      <c r="Y153" s="44"/>
      <c r="Z153" s="44"/>
    </row>
    <row r="154" spans="1:231" ht="15" customHeight="1" x14ac:dyDescent="0.25">
      <c r="A154" s="58" t="s">
        <v>410</v>
      </c>
      <c r="B154" s="50" t="s">
        <v>780</v>
      </c>
      <c r="C154" s="51">
        <f t="shared" ref="C154:C168" si="40">D154+M154+O154+Q154+S154+T154+U154+V154</f>
        <v>132171</v>
      </c>
      <c r="D154" s="51">
        <f t="shared" ref="D154:D168" si="41">SUM(E154:I154)</f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164">
        <v>0</v>
      </c>
      <c r="L154" s="51">
        <v>0</v>
      </c>
      <c r="M154" s="51">
        <v>0</v>
      </c>
      <c r="N154" s="165">
        <v>0</v>
      </c>
      <c r="O154" s="164">
        <v>0</v>
      </c>
      <c r="P154" s="51">
        <v>0</v>
      </c>
      <c r="Q154" s="51">
        <v>0</v>
      </c>
      <c r="R154" s="165">
        <v>0</v>
      </c>
      <c r="S154" s="51">
        <v>0</v>
      </c>
      <c r="T154" s="51">
        <v>0</v>
      </c>
      <c r="U154" s="51">
        <v>0</v>
      </c>
      <c r="V154" s="51">
        <v>132171</v>
      </c>
      <c r="W154" s="46"/>
      <c r="X154" s="46"/>
      <c r="Y154" s="46"/>
      <c r="Z154" s="46"/>
    </row>
    <row r="155" spans="1:231" x14ac:dyDescent="0.25">
      <c r="A155" s="58" t="s">
        <v>411</v>
      </c>
      <c r="B155" s="50" t="s">
        <v>781</v>
      </c>
      <c r="C155" s="51">
        <f t="shared" si="40"/>
        <v>132049</v>
      </c>
      <c r="D155" s="51">
        <f t="shared" si="41"/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164">
        <v>0</v>
      </c>
      <c r="L155" s="51">
        <v>0</v>
      </c>
      <c r="M155" s="51">
        <v>0</v>
      </c>
      <c r="N155" s="165">
        <v>0</v>
      </c>
      <c r="O155" s="164">
        <v>0</v>
      </c>
      <c r="P155" s="51">
        <v>0</v>
      </c>
      <c r="Q155" s="51">
        <v>0</v>
      </c>
      <c r="R155" s="165">
        <v>0</v>
      </c>
      <c r="S155" s="51">
        <v>0</v>
      </c>
      <c r="T155" s="51">
        <v>0</v>
      </c>
      <c r="U155" s="51">
        <v>0</v>
      </c>
      <c r="V155" s="51">
        <v>132049</v>
      </c>
      <c r="W155" s="46"/>
      <c r="X155" s="46"/>
      <c r="Y155" s="46"/>
      <c r="Z155" s="46"/>
    </row>
    <row r="156" spans="1:231" x14ac:dyDescent="0.25">
      <c r="A156" s="58" t="s">
        <v>767</v>
      </c>
      <c r="B156" s="50" t="s">
        <v>782</v>
      </c>
      <c r="C156" s="51">
        <f t="shared" si="40"/>
        <v>132342</v>
      </c>
      <c r="D156" s="51">
        <f t="shared" si="41"/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164">
        <v>0</v>
      </c>
      <c r="L156" s="51">
        <v>0</v>
      </c>
      <c r="M156" s="51">
        <v>0</v>
      </c>
      <c r="N156" s="165">
        <v>0</v>
      </c>
      <c r="O156" s="164">
        <v>0</v>
      </c>
      <c r="P156" s="51">
        <v>0</v>
      </c>
      <c r="Q156" s="51">
        <v>0</v>
      </c>
      <c r="R156" s="165">
        <v>0</v>
      </c>
      <c r="S156" s="51">
        <v>0</v>
      </c>
      <c r="T156" s="51">
        <v>0</v>
      </c>
      <c r="U156" s="51">
        <v>0</v>
      </c>
      <c r="V156" s="51">
        <v>132342</v>
      </c>
      <c r="W156" s="46"/>
      <c r="X156" s="46"/>
      <c r="Y156" s="46"/>
      <c r="Z156" s="46"/>
    </row>
    <row r="157" spans="1:231" x14ac:dyDescent="0.25">
      <c r="A157" s="58" t="s">
        <v>768</v>
      </c>
      <c r="B157" s="50" t="s">
        <v>783</v>
      </c>
      <c r="C157" s="51">
        <f t="shared" si="40"/>
        <v>132268</v>
      </c>
      <c r="D157" s="51">
        <f t="shared" si="41"/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164">
        <v>0</v>
      </c>
      <c r="L157" s="51">
        <v>0</v>
      </c>
      <c r="M157" s="51">
        <v>0</v>
      </c>
      <c r="N157" s="165">
        <v>0</v>
      </c>
      <c r="O157" s="164">
        <v>0</v>
      </c>
      <c r="P157" s="51">
        <v>0</v>
      </c>
      <c r="Q157" s="51">
        <v>0</v>
      </c>
      <c r="R157" s="165">
        <v>0</v>
      </c>
      <c r="S157" s="51">
        <v>0</v>
      </c>
      <c r="T157" s="51">
        <v>0</v>
      </c>
      <c r="U157" s="51">
        <v>0</v>
      </c>
      <c r="V157" s="51">
        <v>132268</v>
      </c>
      <c r="W157" s="46"/>
      <c r="X157" s="46"/>
      <c r="Y157" s="46"/>
      <c r="Z157" s="46"/>
    </row>
    <row r="158" spans="1:231" x14ac:dyDescent="0.25">
      <c r="A158" s="58" t="s">
        <v>769</v>
      </c>
      <c r="B158" s="50" t="s">
        <v>784</v>
      </c>
      <c r="C158" s="51">
        <f t="shared" si="40"/>
        <v>131931</v>
      </c>
      <c r="D158" s="51">
        <f t="shared" si="41"/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164">
        <v>0</v>
      </c>
      <c r="L158" s="51">
        <v>0</v>
      </c>
      <c r="M158" s="51">
        <v>0</v>
      </c>
      <c r="N158" s="165">
        <v>0</v>
      </c>
      <c r="O158" s="164">
        <v>0</v>
      </c>
      <c r="P158" s="51">
        <v>0</v>
      </c>
      <c r="Q158" s="51">
        <v>0</v>
      </c>
      <c r="R158" s="165">
        <v>0</v>
      </c>
      <c r="S158" s="51">
        <v>0</v>
      </c>
      <c r="T158" s="51">
        <v>0</v>
      </c>
      <c r="U158" s="51">
        <v>0</v>
      </c>
      <c r="V158" s="51">
        <v>131931</v>
      </c>
      <c r="W158" s="46"/>
      <c r="X158" s="46"/>
      <c r="Y158" s="46"/>
      <c r="Z158" s="46"/>
    </row>
    <row r="159" spans="1:231" x14ac:dyDescent="0.25">
      <c r="A159" s="58" t="s">
        <v>770</v>
      </c>
      <c r="B159" s="50" t="s">
        <v>785</v>
      </c>
      <c r="C159" s="51">
        <f t="shared" si="40"/>
        <v>57859</v>
      </c>
      <c r="D159" s="51">
        <f t="shared" si="41"/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164">
        <v>0</v>
      </c>
      <c r="L159" s="51">
        <v>0</v>
      </c>
      <c r="M159" s="51">
        <v>0</v>
      </c>
      <c r="N159" s="165">
        <v>0</v>
      </c>
      <c r="O159" s="164">
        <v>0</v>
      </c>
      <c r="P159" s="51">
        <v>0</v>
      </c>
      <c r="Q159" s="51">
        <v>0</v>
      </c>
      <c r="R159" s="165">
        <v>0</v>
      </c>
      <c r="S159" s="51">
        <v>0</v>
      </c>
      <c r="T159" s="51">
        <v>0</v>
      </c>
      <c r="U159" s="51">
        <v>0</v>
      </c>
      <c r="V159" s="51">
        <v>57859</v>
      </c>
      <c r="W159" s="46"/>
      <c r="X159" s="46"/>
      <c r="Y159" s="46"/>
      <c r="Z159" s="46"/>
    </row>
    <row r="160" spans="1:231" x14ac:dyDescent="0.25">
      <c r="A160" s="58" t="s">
        <v>771</v>
      </c>
      <c r="B160" s="50" t="s">
        <v>786</v>
      </c>
      <c r="C160" s="51">
        <f t="shared" si="40"/>
        <v>126857</v>
      </c>
      <c r="D160" s="51">
        <f t="shared" si="41"/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164">
        <v>0</v>
      </c>
      <c r="L160" s="51">
        <v>0</v>
      </c>
      <c r="M160" s="51">
        <v>0</v>
      </c>
      <c r="N160" s="165">
        <v>0</v>
      </c>
      <c r="O160" s="164">
        <v>0</v>
      </c>
      <c r="P160" s="51">
        <v>0</v>
      </c>
      <c r="Q160" s="51">
        <v>0</v>
      </c>
      <c r="R160" s="165">
        <v>0</v>
      </c>
      <c r="S160" s="51">
        <v>0</v>
      </c>
      <c r="T160" s="51">
        <v>0</v>
      </c>
      <c r="U160" s="51">
        <v>0</v>
      </c>
      <c r="V160" s="51">
        <v>126857</v>
      </c>
      <c r="W160" s="46"/>
      <c r="X160" s="46"/>
      <c r="Y160" s="46"/>
      <c r="Z160" s="46"/>
    </row>
    <row r="161" spans="1:26" x14ac:dyDescent="0.25">
      <c r="A161" s="58" t="s">
        <v>772</v>
      </c>
      <c r="B161" s="50" t="s">
        <v>787</v>
      </c>
      <c r="C161" s="51">
        <f t="shared" si="40"/>
        <v>55882</v>
      </c>
      <c r="D161" s="51">
        <f t="shared" si="41"/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164">
        <v>0</v>
      </c>
      <c r="L161" s="51">
        <v>0</v>
      </c>
      <c r="M161" s="51">
        <v>0</v>
      </c>
      <c r="N161" s="165">
        <v>0</v>
      </c>
      <c r="O161" s="164">
        <v>0</v>
      </c>
      <c r="P161" s="51">
        <v>0</v>
      </c>
      <c r="Q161" s="51">
        <v>0</v>
      </c>
      <c r="R161" s="165">
        <v>0</v>
      </c>
      <c r="S161" s="51">
        <v>0</v>
      </c>
      <c r="T161" s="51">
        <v>0</v>
      </c>
      <c r="U161" s="51">
        <v>0</v>
      </c>
      <c r="V161" s="51">
        <v>55882</v>
      </c>
      <c r="W161" s="46"/>
      <c r="X161" s="46"/>
      <c r="Y161" s="46"/>
      <c r="Z161" s="46"/>
    </row>
    <row r="162" spans="1:26" x14ac:dyDescent="0.25">
      <c r="A162" s="58" t="s">
        <v>773</v>
      </c>
      <c r="B162" s="50" t="s">
        <v>788</v>
      </c>
      <c r="C162" s="51">
        <f t="shared" si="40"/>
        <v>132776</v>
      </c>
      <c r="D162" s="51">
        <f t="shared" si="41"/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164">
        <v>0</v>
      </c>
      <c r="L162" s="51">
        <v>0</v>
      </c>
      <c r="M162" s="51">
        <v>0</v>
      </c>
      <c r="N162" s="165">
        <v>0</v>
      </c>
      <c r="O162" s="164">
        <v>0</v>
      </c>
      <c r="P162" s="51">
        <v>0</v>
      </c>
      <c r="Q162" s="51">
        <v>0</v>
      </c>
      <c r="R162" s="165">
        <v>0</v>
      </c>
      <c r="S162" s="51">
        <v>0</v>
      </c>
      <c r="T162" s="51">
        <v>0</v>
      </c>
      <c r="U162" s="51">
        <v>0</v>
      </c>
      <c r="V162" s="51">
        <v>132776</v>
      </c>
      <c r="W162" s="46"/>
      <c r="X162" s="46"/>
      <c r="Y162" s="46"/>
      <c r="Z162" s="46"/>
    </row>
    <row r="163" spans="1:26" x14ac:dyDescent="0.25">
      <c r="A163" s="58" t="s">
        <v>774</v>
      </c>
      <c r="B163" s="50" t="s">
        <v>409</v>
      </c>
      <c r="C163" s="51">
        <f t="shared" si="40"/>
        <v>55897</v>
      </c>
      <c r="D163" s="51">
        <f t="shared" si="41"/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168">
        <v>0</v>
      </c>
      <c r="M163" s="168">
        <v>0</v>
      </c>
      <c r="N163" s="51">
        <v>0</v>
      </c>
      <c r="O163" s="164">
        <v>0</v>
      </c>
      <c r="P163" s="51">
        <v>0</v>
      </c>
      <c r="Q163" s="51">
        <v>0</v>
      </c>
      <c r="R163" s="165">
        <v>0</v>
      </c>
      <c r="S163" s="51">
        <v>0</v>
      </c>
      <c r="T163" s="51">
        <v>0</v>
      </c>
      <c r="U163" s="51">
        <v>0</v>
      </c>
      <c r="V163" s="51">
        <v>55897</v>
      </c>
      <c r="W163" s="46"/>
      <c r="X163" s="46"/>
      <c r="Y163" s="46"/>
      <c r="Z163" s="46"/>
    </row>
    <row r="164" spans="1:26" x14ac:dyDescent="0.25">
      <c r="A164" s="58" t="s">
        <v>775</v>
      </c>
      <c r="B164" s="50" t="s">
        <v>408</v>
      </c>
      <c r="C164" s="51">
        <f t="shared" si="40"/>
        <v>55962</v>
      </c>
      <c r="D164" s="51">
        <f t="shared" si="41"/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164">
        <v>0</v>
      </c>
      <c r="P164" s="51">
        <v>0</v>
      </c>
      <c r="Q164" s="51">
        <v>0</v>
      </c>
      <c r="R164" s="165">
        <v>0</v>
      </c>
      <c r="S164" s="51">
        <v>0</v>
      </c>
      <c r="T164" s="51">
        <v>0</v>
      </c>
      <c r="U164" s="51">
        <v>0</v>
      </c>
      <c r="V164" s="51">
        <v>55962</v>
      </c>
      <c r="W164" s="46"/>
      <c r="X164" s="46"/>
      <c r="Y164" s="46"/>
      <c r="Z164" s="46"/>
    </row>
    <row r="165" spans="1:26" x14ac:dyDescent="0.25">
      <c r="A165" s="58" t="s">
        <v>776</v>
      </c>
      <c r="B165" s="50" t="s">
        <v>789</v>
      </c>
      <c r="C165" s="51">
        <f t="shared" si="40"/>
        <v>58108</v>
      </c>
      <c r="D165" s="51">
        <f t="shared" si="41"/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168">
        <v>0</v>
      </c>
      <c r="N165" s="51">
        <v>0</v>
      </c>
      <c r="O165" s="164">
        <v>0</v>
      </c>
      <c r="P165" s="51">
        <v>0</v>
      </c>
      <c r="Q165" s="51">
        <v>0</v>
      </c>
      <c r="R165" s="165">
        <v>0</v>
      </c>
      <c r="S165" s="51">
        <v>0</v>
      </c>
      <c r="T165" s="51">
        <v>0</v>
      </c>
      <c r="U165" s="51">
        <v>0</v>
      </c>
      <c r="V165" s="51">
        <v>58108</v>
      </c>
      <c r="W165" s="46"/>
      <c r="X165" s="46"/>
      <c r="Y165" s="46"/>
      <c r="Z165" s="46"/>
    </row>
    <row r="166" spans="1:26" x14ac:dyDescent="0.25">
      <c r="A166" s="58" t="s">
        <v>777</v>
      </c>
      <c r="B166" s="50" t="s">
        <v>790</v>
      </c>
      <c r="C166" s="51">
        <f t="shared" si="40"/>
        <v>58092</v>
      </c>
      <c r="D166" s="51">
        <f t="shared" si="41"/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153">
        <v>0</v>
      </c>
      <c r="M166" s="153">
        <v>0</v>
      </c>
      <c r="N166" s="51">
        <v>0</v>
      </c>
      <c r="O166" s="164">
        <v>0</v>
      </c>
      <c r="P166" s="51">
        <v>0</v>
      </c>
      <c r="Q166" s="51">
        <v>0</v>
      </c>
      <c r="R166" s="165">
        <v>0</v>
      </c>
      <c r="S166" s="51">
        <v>0</v>
      </c>
      <c r="T166" s="165">
        <v>0</v>
      </c>
      <c r="U166" s="51">
        <v>0</v>
      </c>
      <c r="V166" s="51">
        <v>58092</v>
      </c>
      <c r="W166" s="46"/>
      <c r="X166" s="46"/>
      <c r="Y166" s="46"/>
      <c r="Z166" s="46"/>
    </row>
    <row r="167" spans="1:26" x14ac:dyDescent="0.25">
      <c r="A167" s="58" t="s">
        <v>778</v>
      </c>
      <c r="B167" s="50" t="s">
        <v>412</v>
      </c>
      <c r="C167" s="51">
        <f t="shared" si="40"/>
        <v>132156</v>
      </c>
      <c r="D167" s="51">
        <f t="shared" si="41"/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164">
        <v>0</v>
      </c>
      <c r="L167" s="51">
        <v>0</v>
      </c>
      <c r="M167" s="51">
        <v>0</v>
      </c>
      <c r="N167" s="165">
        <v>0</v>
      </c>
      <c r="O167" s="164">
        <v>0</v>
      </c>
      <c r="P167" s="51">
        <v>0</v>
      </c>
      <c r="Q167" s="51">
        <v>0</v>
      </c>
      <c r="R167" s="174">
        <v>0</v>
      </c>
      <c r="S167" s="168">
        <v>0</v>
      </c>
      <c r="T167" s="51">
        <v>0</v>
      </c>
      <c r="U167" s="51">
        <v>0</v>
      </c>
      <c r="V167" s="51">
        <v>132156</v>
      </c>
      <c r="W167" s="46"/>
      <c r="X167" s="46"/>
      <c r="Y167" s="46"/>
      <c r="Z167" s="46"/>
    </row>
    <row r="168" spans="1:26" x14ac:dyDescent="0.25">
      <c r="A168" s="58" t="s">
        <v>779</v>
      </c>
      <c r="B168" s="50" t="s">
        <v>413</v>
      </c>
      <c r="C168" s="51">
        <f t="shared" si="40"/>
        <v>132240</v>
      </c>
      <c r="D168" s="51">
        <f t="shared" si="41"/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164">
        <v>0</v>
      </c>
      <c r="L168" s="51">
        <v>0</v>
      </c>
      <c r="M168" s="51">
        <v>0</v>
      </c>
      <c r="N168" s="165">
        <v>0</v>
      </c>
      <c r="O168" s="164">
        <v>0</v>
      </c>
      <c r="P168" s="51">
        <v>0</v>
      </c>
      <c r="Q168" s="51">
        <v>0</v>
      </c>
      <c r="R168" s="165">
        <v>0</v>
      </c>
      <c r="S168" s="51">
        <v>0</v>
      </c>
      <c r="T168" s="51">
        <v>0</v>
      </c>
      <c r="U168" s="51">
        <v>0</v>
      </c>
      <c r="V168" s="51">
        <v>132240</v>
      </c>
      <c r="W168" s="46"/>
      <c r="X168" s="46"/>
      <c r="Y168" s="46"/>
      <c r="Z168" s="46"/>
    </row>
    <row r="169" spans="1:26" s="15" customFormat="1" x14ac:dyDescent="0.25">
      <c r="A169" s="52" t="s">
        <v>416</v>
      </c>
      <c r="B169" s="41" t="s">
        <v>414</v>
      </c>
      <c r="C169" s="43">
        <f>SUM(C170:C172)</f>
        <v>149819</v>
      </c>
      <c r="D169" s="43">
        <f t="shared" ref="D169:V169" si="42">SUM(D170:D172)</f>
        <v>0</v>
      </c>
      <c r="E169" s="43">
        <f t="shared" si="42"/>
        <v>0</v>
      </c>
      <c r="F169" s="43">
        <f t="shared" si="42"/>
        <v>0</v>
      </c>
      <c r="G169" s="43">
        <f t="shared" si="42"/>
        <v>0</v>
      </c>
      <c r="H169" s="43">
        <f t="shared" si="42"/>
        <v>0</v>
      </c>
      <c r="I169" s="43">
        <f t="shared" si="42"/>
        <v>0</v>
      </c>
      <c r="J169" s="43">
        <f t="shared" si="42"/>
        <v>0</v>
      </c>
      <c r="K169" s="43">
        <f t="shared" si="42"/>
        <v>0</v>
      </c>
      <c r="L169" s="138">
        <f t="shared" si="42"/>
        <v>0</v>
      </c>
      <c r="M169" s="138">
        <f t="shared" si="42"/>
        <v>0</v>
      </c>
      <c r="N169" s="43">
        <f t="shared" si="42"/>
        <v>0</v>
      </c>
      <c r="O169" s="43">
        <f t="shared" si="42"/>
        <v>0</v>
      </c>
      <c r="P169" s="258">
        <f t="shared" si="42"/>
        <v>0</v>
      </c>
      <c r="Q169" s="258">
        <f t="shared" si="42"/>
        <v>0</v>
      </c>
      <c r="R169" s="43">
        <f t="shared" si="42"/>
        <v>0</v>
      </c>
      <c r="S169" s="43">
        <f t="shared" si="42"/>
        <v>0</v>
      </c>
      <c r="T169" s="43">
        <f t="shared" si="42"/>
        <v>0</v>
      </c>
      <c r="U169" s="43">
        <f t="shared" si="42"/>
        <v>0</v>
      </c>
      <c r="V169" s="43">
        <f t="shared" si="42"/>
        <v>149819</v>
      </c>
      <c r="W169" s="44"/>
      <c r="X169" s="44"/>
      <c r="Y169" s="44"/>
      <c r="Z169" s="44"/>
    </row>
    <row r="170" spans="1:26" s="15" customFormat="1" x14ac:dyDescent="0.25">
      <c r="A170" s="58" t="s">
        <v>417</v>
      </c>
      <c r="B170" s="50" t="s">
        <v>415</v>
      </c>
      <c r="C170" s="51">
        <f>D170+M170+Q170+V170</f>
        <v>49042</v>
      </c>
      <c r="D170" s="51">
        <f>SUM(E170:I170)</f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164">
        <v>0</v>
      </c>
      <c r="P170" s="51">
        <v>0</v>
      </c>
      <c r="Q170" s="51">
        <v>0</v>
      </c>
      <c r="R170" s="165">
        <v>0</v>
      </c>
      <c r="S170" s="51">
        <v>0</v>
      </c>
      <c r="T170" s="51">
        <v>0</v>
      </c>
      <c r="U170" s="51">
        <v>0</v>
      </c>
      <c r="V170" s="51">
        <v>49042</v>
      </c>
      <c r="W170" s="44"/>
      <c r="X170" s="44"/>
      <c r="Y170" s="44"/>
      <c r="Z170" s="44"/>
    </row>
    <row r="171" spans="1:26" s="15" customFormat="1" x14ac:dyDescent="0.25">
      <c r="A171" s="58" t="s">
        <v>792</v>
      </c>
      <c r="B171" s="50" t="s">
        <v>419</v>
      </c>
      <c r="C171" s="51">
        <f>D171+M171+Q171+V171</f>
        <v>51642</v>
      </c>
      <c r="D171" s="51">
        <f>SUM(E171:I171)</f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164">
        <v>0</v>
      </c>
      <c r="P171" s="51">
        <v>0</v>
      </c>
      <c r="Q171" s="51">
        <v>0</v>
      </c>
      <c r="R171" s="165">
        <v>0</v>
      </c>
      <c r="S171" s="51">
        <v>0</v>
      </c>
      <c r="T171" s="51">
        <v>0</v>
      </c>
      <c r="U171" s="51">
        <v>0</v>
      </c>
      <c r="V171" s="51">
        <v>51642</v>
      </c>
      <c r="W171" s="44"/>
      <c r="X171" s="44"/>
      <c r="Y171" s="44"/>
      <c r="Z171" s="44"/>
    </row>
    <row r="172" spans="1:26" s="15" customFormat="1" x14ac:dyDescent="0.25">
      <c r="A172" s="58" t="s">
        <v>793</v>
      </c>
      <c r="B172" s="50" t="s">
        <v>418</v>
      </c>
      <c r="C172" s="51">
        <f>D172+M172+Q172+V172</f>
        <v>49135</v>
      </c>
      <c r="D172" s="51">
        <f>SUM(E172:I172)</f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164">
        <v>0</v>
      </c>
      <c r="P172" s="51">
        <v>0</v>
      </c>
      <c r="Q172" s="51">
        <v>0</v>
      </c>
      <c r="R172" s="165">
        <v>0</v>
      </c>
      <c r="S172" s="51">
        <v>0</v>
      </c>
      <c r="T172" s="51">
        <v>0</v>
      </c>
      <c r="U172" s="51">
        <v>0</v>
      </c>
      <c r="V172" s="51">
        <v>49135</v>
      </c>
      <c r="W172" s="44"/>
      <c r="X172" s="44"/>
      <c r="Y172" s="44"/>
      <c r="Z172" s="44"/>
    </row>
    <row r="173" spans="1:26" s="15" customFormat="1" x14ac:dyDescent="0.25">
      <c r="A173" s="52" t="s">
        <v>421</v>
      </c>
      <c r="B173" s="41" t="s">
        <v>420</v>
      </c>
      <c r="C173" s="43">
        <f>SUM(C174:C177)</f>
        <v>608713</v>
      </c>
      <c r="D173" s="43">
        <f t="shared" ref="D173:V173" si="43">SUM(D174:D177)</f>
        <v>0</v>
      </c>
      <c r="E173" s="43">
        <f t="shared" si="43"/>
        <v>0</v>
      </c>
      <c r="F173" s="43">
        <f t="shared" si="43"/>
        <v>0</v>
      </c>
      <c r="G173" s="43">
        <f t="shared" si="43"/>
        <v>0</v>
      </c>
      <c r="H173" s="43">
        <f t="shared" si="43"/>
        <v>0</v>
      </c>
      <c r="I173" s="137">
        <f t="shared" si="43"/>
        <v>0</v>
      </c>
      <c r="J173" s="43">
        <f t="shared" si="43"/>
        <v>0</v>
      </c>
      <c r="K173" s="43">
        <f t="shared" si="43"/>
        <v>0</v>
      </c>
      <c r="L173" s="43">
        <f t="shared" si="43"/>
        <v>0</v>
      </c>
      <c r="M173" s="43">
        <f t="shared" si="43"/>
        <v>0</v>
      </c>
      <c r="N173" s="43">
        <f t="shared" si="43"/>
        <v>0</v>
      </c>
      <c r="O173" s="43">
        <f t="shared" si="43"/>
        <v>0</v>
      </c>
      <c r="P173" s="258">
        <f t="shared" si="43"/>
        <v>0</v>
      </c>
      <c r="Q173" s="258">
        <f t="shared" si="43"/>
        <v>0</v>
      </c>
      <c r="R173" s="43">
        <f t="shared" si="43"/>
        <v>0</v>
      </c>
      <c r="S173" s="43">
        <f t="shared" si="43"/>
        <v>0</v>
      </c>
      <c r="T173" s="43">
        <f t="shared" si="43"/>
        <v>0</v>
      </c>
      <c r="U173" s="43">
        <f t="shared" si="43"/>
        <v>0</v>
      </c>
      <c r="V173" s="43">
        <f t="shared" si="43"/>
        <v>608713</v>
      </c>
      <c r="W173" s="44"/>
      <c r="X173" s="44"/>
      <c r="Y173" s="44"/>
      <c r="Z173" s="44"/>
    </row>
    <row r="174" spans="1:26" s="176" customFormat="1" x14ac:dyDescent="0.2">
      <c r="A174" s="58" t="s">
        <v>423</v>
      </c>
      <c r="B174" s="47" t="s">
        <v>794</v>
      </c>
      <c r="C174" s="51">
        <f>D174+M174+Q174+V174</f>
        <v>114720</v>
      </c>
      <c r="D174" s="164">
        <f>SUM(E174:I174)</f>
        <v>0</v>
      </c>
      <c r="E174" s="153">
        <v>0</v>
      </c>
      <c r="F174" s="153">
        <v>0</v>
      </c>
      <c r="G174" s="51">
        <v>0</v>
      </c>
      <c r="H174" s="164">
        <v>0</v>
      </c>
      <c r="I174" s="51">
        <v>0</v>
      </c>
      <c r="J174" s="165">
        <v>0</v>
      </c>
      <c r="K174" s="164">
        <v>0</v>
      </c>
      <c r="L174" s="51">
        <v>0</v>
      </c>
      <c r="M174" s="51">
        <v>0</v>
      </c>
      <c r="N174" s="165">
        <v>0</v>
      </c>
      <c r="O174" s="164">
        <v>0</v>
      </c>
      <c r="P174" s="51">
        <v>0</v>
      </c>
      <c r="Q174" s="51">
        <v>0</v>
      </c>
      <c r="R174" s="165">
        <v>0</v>
      </c>
      <c r="S174" s="51">
        <v>0</v>
      </c>
      <c r="T174" s="51">
        <v>0</v>
      </c>
      <c r="U174" s="51">
        <v>0</v>
      </c>
      <c r="V174" s="51">
        <v>114720</v>
      </c>
      <c r="W174" s="175"/>
      <c r="X174" s="175"/>
      <c r="Y174" s="175"/>
      <c r="Z174" s="175"/>
    </row>
    <row r="175" spans="1:26" s="176" customFormat="1" x14ac:dyDescent="0.2">
      <c r="A175" s="58" t="s">
        <v>795</v>
      </c>
      <c r="B175" s="47" t="s">
        <v>424</v>
      </c>
      <c r="C175" s="51">
        <f>D175+M175+Q175+V175</f>
        <v>156766</v>
      </c>
      <c r="D175" s="164">
        <f>SUM(E175:I175)</f>
        <v>0</v>
      </c>
      <c r="E175" s="51">
        <v>0</v>
      </c>
      <c r="F175" s="51">
        <v>0</v>
      </c>
      <c r="G175" s="165">
        <v>0</v>
      </c>
      <c r="H175" s="164">
        <v>0</v>
      </c>
      <c r="I175" s="51">
        <v>0</v>
      </c>
      <c r="J175" s="165">
        <v>0</v>
      </c>
      <c r="K175" s="51">
        <v>0</v>
      </c>
      <c r="L175" s="155">
        <v>0</v>
      </c>
      <c r="M175" s="155">
        <v>0</v>
      </c>
      <c r="N175" s="51">
        <v>0</v>
      </c>
      <c r="O175" s="51">
        <v>0</v>
      </c>
      <c r="P175" s="155">
        <v>0</v>
      </c>
      <c r="Q175" s="155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156766</v>
      </c>
      <c r="W175" s="175"/>
      <c r="X175" s="175"/>
      <c r="Y175" s="175"/>
      <c r="Z175" s="175"/>
    </row>
    <row r="176" spans="1:26" s="176" customFormat="1" x14ac:dyDescent="0.2">
      <c r="A176" s="58" t="s">
        <v>796</v>
      </c>
      <c r="B176" s="47" t="s">
        <v>426</v>
      </c>
      <c r="C176" s="51">
        <f>D176+M176+Q176+V176</f>
        <v>130624</v>
      </c>
      <c r="D176" s="51">
        <f>SUM(E176:I176)</f>
        <v>0</v>
      </c>
      <c r="E176" s="155">
        <v>0</v>
      </c>
      <c r="F176" s="168">
        <v>0</v>
      </c>
      <c r="G176" s="51">
        <v>0</v>
      </c>
      <c r="H176" s="153">
        <v>0</v>
      </c>
      <c r="I176" s="155">
        <v>0</v>
      </c>
      <c r="J176" s="157">
        <v>0</v>
      </c>
      <c r="K176" s="256">
        <v>0</v>
      </c>
      <c r="L176" s="51">
        <v>0</v>
      </c>
      <c r="M176" s="51">
        <v>0</v>
      </c>
      <c r="N176" s="257">
        <v>0</v>
      </c>
      <c r="O176" s="256">
        <v>0</v>
      </c>
      <c r="P176" s="51">
        <v>0</v>
      </c>
      <c r="Q176" s="51">
        <v>0</v>
      </c>
      <c r="R176" s="165">
        <v>0</v>
      </c>
      <c r="S176" s="51">
        <v>0</v>
      </c>
      <c r="T176" s="51">
        <v>0</v>
      </c>
      <c r="U176" s="51">
        <v>0</v>
      </c>
      <c r="V176" s="51">
        <v>130624</v>
      </c>
      <c r="W176" s="175"/>
      <c r="X176" s="175"/>
      <c r="Y176" s="175"/>
      <c r="Z176" s="175"/>
    </row>
    <row r="177" spans="1:26" s="176" customFormat="1" x14ac:dyDescent="0.2">
      <c r="A177" s="58" t="s">
        <v>797</v>
      </c>
      <c r="B177" s="47" t="s">
        <v>422</v>
      </c>
      <c r="C177" s="51">
        <f>D177+M177+O177+Q177+V177</f>
        <v>206603</v>
      </c>
      <c r="D177" s="164">
        <f>SUM(E177:I177)</f>
        <v>0</v>
      </c>
      <c r="E177" s="51">
        <v>0</v>
      </c>
      <c r="F177" s="165">
        <v>0</v>
      </c>
      <c r="G177" s="164">
        <v>0</v>
      </c>
      <c r="H177" s="51">
        <v>0</v>
      </c>
      <c r="I177" s="51">
        <v>0</v>
      </c>
      <c r="J177" s="257">
        <v>0</v>
      </c>
      <c r="K177" s="157">
        <v>0</v>
      </c>
      <c r="L177" s="168">
        <v>0</v>
      </c>
      <c r="M177" s="168">
        <v>0</v>
      </c>
      <c r="N177" s="157">
        <v>0</v>
      </c>
      <c r="O177" s="256">
        <v>0</v>
      </c>
      <c r="P177" s="51">
        <v>0</v>
      </c>
      <c r="Q177" s="51">
        <v>0</v>
      </c>
      <c r="R177" s="165">
        <v>0</v>
      </c>
      <c r="S177" s="51">
        <v>0</v>
      </c>
      <c r="T177" s="51">
        <v>0</v>
      </c>
      <c r="U177" s="51">
        <v>0</v>
      </c>
      <c r="V177" s="51">
        <v>206603</v>
      </c>
      <c r="W177" s="175"/>
      <c r="X177" s="175"/>
      <c r="Y177" s="175"/>
      <c r="Z177" s="175"/>
    </row>
    <row r="178" spans="1:26" s="15" customFormat="1" ht="14.25" customHeight="1" x14ac:dyDescent="0.25">
      <c r="A178" s="52" t="s">
        <v>1194</v>
      </c>
      <c r="B178" s="41" t="s">
        <v>1193</v>
      </c>
      <c r="C178" s="43">
        <v>0</v>
      </c>
      <c r="D178" s="43">
        <v>0</v>
      </c>
      <c r="E178" s="138">
        <v>0</v>
      </c>
      <c r="F178" s="43">
        <v>0</v>
      </c>
      <c r="G178" s="43">
        <v>0</v>
      </c>
      <c r="H178" s="138">
        <v>0</v>
      </c>
      <c r="I178" s="258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138">
        <v>0</v>
      </c>
      <c r="Q178" s="138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4"/>
      <c r="X178" s="44"/>
      <c r="Y178" s="44"/>
      <c r="Z178" s="44"/>
    </row>
    <row r="179" spans="1:26" x14ac:dyDescent="0.25">
      <c r="A179" s="99" t="s">
        <v>427</v>
      </c>
      <c r="B179" s="41" t="s">
        <v>428</v>
      </c>
      <c r="C179" s="43">
        <f>C180+C181</f>
        <v>24186967.530000001</v>
      </c>
      <c r="D179" s="43">
        <f t="shared" ref="D179:V179" si="44">D180+D181</f>
        <v>0</v>
      </c>
      <c r="E179" s="138">
        <f t="shared" si="44"/>
        <v>0</v>
      </c>
      <c r="F179" s="43">
        <f t="shared" si="44"/>
        <v>0</v>
      </c>
      <c r="G179" s="43">
        <f t="shared" si="44"/>
        <v>0</v>
      </c>
      <c r="H179" s="43">
        <f t="shared" si="44"/>
        <v>0</v>
      </c>
      <c r="I179" s="43">
        <f t="shared" si="44"/>
        <v>0</v>
      </c>
      <c r="J179" s="43">
        <f t="shared" si="44"/>
        <v>0</v>
      </c>
      <c r="K179" s="43">
        <f t="shared" si="44"/>
        <v>0</v>
      </c>
      <c r="L179" s="43">
        <f t="shared" si="44"/>
        <v>3437.6000000000004</v>
      </c>
      <c r="M179" s="43">
        <f t="shared" si="44"/>
        <v>16803165.289999999</v>
      </c>
      <c r="N179" s="43">
        <f t="shared" si="44"/>
        <v>0</v>
      </c>
      <c r="O179" s="43">
        <f t="shared" si="44"/>
        <v>0</v>
      </c>
      <c r="P179" s="43">
        <f t="shared" si="44"/>
        <v>1225.5</v>
      </c>
      <c r="Q179" s="43">
        <f t="shared" si="44"/>
        <v>5397454.2400000002</v>
      </c>
      <c r="R179" s="43">
        <f t="shared" si="44"/>
        <v>0</v>
      </c>
      <c r="S179" s="43">
        <f t="shared" si="44"/>
        <v>0</v>
      </c>
      <c r="T179" s="43">
        <f t="shared" si="44"/>
        <v>0</v>
      </c>
      <c r="U179" s="43">
        <f t="shared" si="44"/>
        <v>0</v>
      </c>
      <c r="V179" s="43">
        <f t="shared" si="44"/>
        <v>1986348</v>
      </c>
      <c r="W179" s="46"/>
      <c r="X179" s="46"/>
      <c r="Y179" s="46"/>
      <c r="Z179" s="46"/>
    </row>
    <row r="180" spans="1:26" s="18" customFormat="1" ht="18" customHeight="1" x14ac:dyDescent="0.2">
      <c r="A180" s="52" t="s">
        <v>429</v>
      </c>
      <c r="B180" s="41" t="s">
        <v>430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9"/>
      <c r="X180" s="49"/>
      <c r="Y180" s="49"/>
      <c r="Z180" s="49"/>
    </row>
    <row r="181" spans="1:26" s="18" customFormat="1" ht="18" customHeight="1" x14ac:dyDescent="0.2">
      <c r="A181" s="52" t="s">
        <v>431</v>
      </c>
      <c r="B181" s="41" t="s">
        <v>432</v>
      </c>
      <c r="C181" s="43">
        <f>SUM(C182:C198)</f>
        <v>24186967.530000001</v>
      </c>
      <c r="D181" s="43">
        <f t="shared" ref="D181:V181" si="45">SUM(D182:D198)</f>
        <v>0</v>
      </c>
      <c r="E181" s="137">
        <f t="shared" si="45"/>
        <v>0</v>
      </c>
      <c r="F181" s="137">
        <f t="shared" si="45"/>
        <v>0</v>
      </c>
      <c r="G181" s="137">
        <f t="shared" si="45"/>
        <v>0</v>
      </c>
      <c r="H181" s="137">
        <f t="shared" si="45"/>
        <v>0</v>
      </c>
      <c r="I181" s="43">
        <f t="shared" si="45"/>
        <v>0</v>
      </c>
      <c r="J181" s="43">
        <f t="shared" si="45"/>
        <v>0</v>
      </c>
      <c r="K181" s="43">
        <f t="shared" si="45"/>
        <v>0</v>
      </c>
      <c r="L181" s="43">
        <f t="shared" si="45"/>
        <v>3437.6000000000004</v>
      </c>
      <c r="M181" s="43">
        <f t="shared" si="45"/>
        <v>16803165.289999999</v>
      </c>
      <c r="N181" s="43">
        <f t="shared" si="45"/>
        <v>0</v>
      </c>
      <c r="O181" s="43">
        <f t="shared" si="45"/>
        <v>0</v>
      </c>
      <c r="P181" s="43">
        <f t="shared" si="45"/>
        <v>1225.5</v>
      </c>
      <c r="Q181" s="43">
        <f t="shared" si="45"/>
        <v>5397454.2400000002</v>
      </c>
      <c r="R181" s="43">
        <f t="shared" si="45"/>
        <v>0</v>
      </c>
      <c r="S181" s="43">
        <f t="shared" si="45"/>
        <v>0</v>
      </c>
      <c r="T181" s="43">
        <f t="shared" si="45"/>
        <v>0</v>
      </c>
      <c r="U181" s="43">
        <f t="shared" si="45"/>
        <v>0</v>
      </c>
      <c r="V181" s="43">
        <f t="shared" si="45"/>
        <v>1986348</v>
      </c>
      <c r="W181" s="49"/>
      <c r="X181" s="49"/>
      <c r="Y181" s="49"/>
      <c r="Z181" s="49"/>
    </row>
    <row r="182" spans="1:26" s="19" customFormat="1" ht="17.25" customHeight="1" x14ac:dyDescent="0.25">
      <c r="A182" s="58" t="s">
        <v>441</v>
      </c>
      <c r="B182" s="50" t="s">
        <v>435</v>
      </c>
      <c r="C182" s="51">
        <f t="shared" ref="C182:C198" si="46">D182+M182+Q182+V182</f>
        <v>120840</v>
      </c>
      <c r="D182" s="164">
        <f t="shared" ref="D182:D198" si="47">SUM(E182:I182)</f>
        <v>0</v>
      </c>
      <c r="E182" s="51">
        <v>0</v>
      </c>
      <c r="F182" s="51">
        <v>0</v>
      </c>
      <c r="G182" s="51">
        <v>0</v>
      </c>
      <c r="H182" s="51">
        <v>0</v>
      </c>
      <c r="I182" s="165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153">
        <v>0</v>
      </c>
      <c r="Q182" s="153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120840</v>
      </c>
      <c r="W182" s="177"/>
      <c r="X182" s="177"/>
      <c r="Y182" s="177"/>
      <c r="Z182" s="177"/>
    </row>
    <row r="183" spans="1:26" s="19" customFormat="1" x14ac:dyDescent="0.25">
      <c r="A183" s="58" t="s">
        <v>442</v>
      </c>
      <c r="B183" s="152" t="s">
        <v>450</v>
      </c>
      <c r="C183" s="153">
        <f t="shared" si="46"/>
        <v>57921</v>
      </c>
      <c r="D183" s="153">
        <f t="shared" si="47"/>
        <v>0</v>
      </c>
      <c r="E183" s="168">
        <f>SUM(F183:J183)</f>
        <v>0</v>
      </c>
      <c r="F183" s="268">
        <v>0</v>
      </c>
      <c r="G183" s="178">
        <v>0</v>
      </c>
      <c r="H183" s="268">
        <v>0</v>
      </c>
      <c r="I183" s="167">
        <v>0</v>
      </c>
      <c r="J183" s="259">
        <v>0</v>
      </c>
      <c r="K183" s="259">
        <v>0</v>
      </c>
      <c r="L183" s="153">
        <v>0</v>
      </c>
      <c r="M183" s="153">
        <v>0</v>
      </c>
      <c r="N183" s="259">
        <v>0</v>
      </c>
      <c r="O183" s="260">
        <v>0</v>
      </c>
      <c r="P183" s="51">
        <v>0</v>
      </c>
      <c r="Q183" s="51">
        <v>0</v>
      </c>
      <c r="R183" s="167">
        <v>0</v>
      </c>
      <c r="S183" s="153">
        <v>0</v>
      </c>
      <c r="T183" s="153">
        <v>0</v>
      </c>
      <c r="U183" s="153">
        <v>0</v>
      </c>
      <c r="V183" s="153">
        <v>57921</v>
      </c>
      <c r="W183" s="177"/>
      <c r="X183" s="177"/>
      <c r="Y183" s="177"/>
      <c r="Z183" s="177"/>
    </row>
    <row r="184" spans="1:26" s="19" customFormat="1" x14ac:dyDescent="0.25">
      <c r="A184" s="58" t="s">
        <v>443</v>
      </c>
      <c r="B184" s="50" t="s">
        <v>808</v>
      </c>
      <c r="C184" s="51">
        <f t="shared" si="46"/>
        <v>2573938.7400000002</v>
      </c>
      <c r="D184" s="164">
        <f t="shared" si="47"/>
        <v>0</v>
      </c>
      <c r="E184" s="269">
        <v>0</v>
      </c>
      <c r="F184" s="270">
        <v>0</v>
      </c>
      <c r="G184" s="165">
        <v>0</v>
      </c>
      <c r="H184" s="153">
        <v>0</v>
      </c>
      <c r="I184" s="51">
        <v>0</v>
      </c>
      <c r="J184" s="157">
        <v>0</v>
      </c>
      <c r="K184" s="157">
        <v>0</v>
      </c>
      <c r="L184" s="51">
        <v>0</v>
      </c>
      <c r="M184" s="51">
        <v>0</v>
      </c>
      <c r="N184" s="157">
        <v>0</v>
      </c>
      <c r="O184" s="157">
        <v>0</v>
      </c>
      <c r="P184" s="168">
        <v>376.8</v>
      </c>
      <c r="Q184" s="271">
        <v>2518165.7400000002</v>
      </c>
      <c r="R184" s="51">
        <v>0</v>
      </c>
      <c r="S184" s="51">
        <v>0</v>
      </c>
      <c r="T184" s="51">
        <v>0</v>
      </c>
      <c r="U184" s="51">
        <v>0</v>
      </c>
      <c r="V184" s="51">
        <v>55773</v>
      </c>
      <c r="W184" s="177"/>
      <c r="X184" s="177"/>
      <c r="Y184" s="177"/>
      <c r="Z184" s="177"/>
    </row>
    <row r="185" spans="1:26" s="19" customFormat="1" x14ac:dyDescent="0.25">
      <c r="A185" s="58" t="s">
        <v>444</v>
      </c>
      <c r="B185" s="50" t="s">
        <v>436</v>
      </c>
      <c r="C185" s="51">
        <f t="shared" si="46"/>
        <v>120816</v>
      </c>
      <c r="D185" s="164">
        <f t="shared" si="47"/>
        <v>0</v>
      </c>
      <c r="E185" s="51">
        <v>0</v>
      </c>
      <c r="F185" s="51">
        <v>0</v>
      </c>
      <c r="G185" s="171">
        <v>0</v>
      </c>
      <c r="H185" s="51">
        <v>0</v>
      </c>
      <c r="I185" s="165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120816</v>
      </c>
      <c r="W185" s="177"/>
      <c r="X185" s="177"/>
      <c r="Y185" s="177"/>
      <c r="Z185" s="177"/>
    </row>
    <row r="186" spans="1:26" s="19" customFormat="1" x14ac:dyDescent="0.25">
      <c r="A186" s="58" t="s">
        <v>445</v>
      </c>
      <c r="B186" s="50" t="s">
        <v>807</v>
      </c>
      <c r="C186" s="51">
        <f t="shared" si="46"/>
        <v>1005514.27</v>
      </c>
      <c r="D186" s="164">
        <f t="shared" si="47"/>
        <v>0</v>
      </c>
      <c r="E186" s="269">
        <v>0</v>
      </c>
      <c r="F186" s="269">
        <v>0</v>
      </c>
      <c r="G186" s="171">
        <v>0</v>
      </c>
      <c r="H186" s="51">
        <v>0</v>
      </c>
      <c r="I186" s="165">
        <v>0</v>
      </c>
      <c r="J186" s="157">
        <v>0</v>
      </c>
      <c r="K186" s="157">
        <v>0</v>
      </c>
      <c r="L186" s="51">
        <v>283.94</v>
      </c>
      <c r="M186" s="51">
        <v>932179.27</v>
      </c>
      <c r="N186" s="157">
        <v>0</v>
      </c>
      <c r="O186" s="157">
        <v>0</v>
      </c>
      <c r="P186" s="51">
        <v>0</v>
      </c>
      <c r="Q186" s="272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73335</v>
      </c>
      <c r="W186" s="177"/>
      <c r="X186" s="177"/>
      <c r="Y186" s="177"/>
      <c r="Z186" s="177"/>
    </row>
    <row r="187" spans="1:26" s="19" customFormat="1" x14ac:dyDescent="0.25">
      <c r="A187" s="58" t="s">
        <v>446</v>
      </c>
      <c r="B187" s="152" t="s">
        <v>437</v>
      </c>
      <c r="C187" s="51">
        <f t="shared" si="46"/>
        <v>3428493.55</v>
      </c>
      <c r="D187" s="164">
        <f t="shared" si="47"/>
        <v>0</v>
      </c>
      <c r="E187" s="51">
        <v>0</v>
      </c>
      <c r="F187" s="51">
        <v>0</v>
      </c>
      <c r="G187" s="171">
        <v>0</v>
      </c>
      <c r="H187" s="51">
        <v>0</v>
      </c>
      <c r="I187" s="165">
        <v>0</v>
      </c>
      <c r="J187" s="51">
        <v>0</v>
      </c>
      <c r="K187" s="51">
        <v>0</v>
      </c>
      <c r="L187" s="51">
        <v>789.76</v>
      </c>
      <c r="M187" s="51">
        <v>3253415.55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175078</v>
      </c>
      <c r="W187" s="177"/>
      <c r="X187" s="177"/>
      <c r="Y187" s="177"/>
      <c r="Z187" s="177"/>
    </row>
    <row r="188" spans="1:26" s="19" customFormat="1" x14ac:dyDescent="0.25">
      <c r="A188" s="58" t="s">
        <v>447</v>
      </c>
      <c r="B188" s="50" t="s">
        <v>438</v>
      </c>
      <c r="C188" s="51">
        <f t="shared" si="46"/>
        <v>88891</v>
      </c>
      <c r="D188" s="164">
        <f t="shared" si="47"/>
        <v>0</v>
      </c>
      <c r="E188" s="51">
        <v>0</v>
      </c>
      <c r="F188" s="51">
        <v>0</v>
      </c>
      <c r="G188" s="165">
        <v>0</v>
      </c>
      <c r="H188" s="155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153">
        <v>0</v>
      </c>
      <c r="Q188" s="153">
        <v>0</v>
      </c>
      <c r="R188" s="51">
        <v>0</v>
      </c>
      <c r="S188" s="51">
        <v>0</v>
      </c>
      <c r="T188" s="51">
        <v>0</v>
      </c>
      <c r="U188" s="51">
        <v>0</v>
      </c>
      <c r="V188" s="153">
        <v>88891</v>
      </c>
      <c r="W188" s="177"/>
      <c r="X188" s="177"/>
      <c r="Y188" s="177"/>
      <c r="Z188" s="177"/>
    </row>
    <row r="189" spans="1:26" s="19" customFormat="1" x14ac:dyDescent="0.25">
      <c r="A189" s="58" t="s">
        <v>448</v>
      </c>
      <c r="B189" s="152" t="s">
        <v>451</v>
      </c>
      <c r="C189" s="153">
        <f t="shared" si="46"/>
        <v>57817</v>
      </c>
      <c r="D189" s="153">
        <f t="shared" si="47"/>
        <v>0</v>
      </c>
      <c r="E189" s="156">
        <f>SUM(F189:J189)</f>
        <v>0</v>
      </c>
      <c r="F189" s="268">
        <v>0</v>
      </c>
      <c r="G189" s="173">
        <v>0</v>
      </c>
      <c r="H189" s="234">
        <v>0</v>
      </c>
      <c r="I189" s="167">
        <v>0</v>
      </c>
      <c r="J189" s="259">
        <v>0</v>
      </c>
      <c r="K189" s="259">
        <v>0</v>
      </c>
      <c r="L189" s="153">
        <v>0</v>
      </c>
      <c r="M189" s="153">
        <v>0</v>
      </c>
      <c r="N189" s="259">
        <v>0</v>
      </c>
      <c r="O189" s="260">
        <v>0</v>
      </c>
      <c r="P189" s="51">
        <v>0</v>
      </c>
      <c r="Q189" s="51">
        <v>0</v>
      </c>
      <c r="R189" s="167">
        <v>0</v>
      </c>
      <c r="S189" s="153">
        <v>0</v>
      </c>
      <c r="T189" s="153">
        <v>0</v>
      </c>
      <c r="U189" s="153">
        <v>0</v>
      </c>
      <c r="V189" s="153">
        <v>57817</v>
      </c>
      <c r="W189" s="177"/>
      <c r="X189" s="177"/>
      <c r="Y189" s="177"/>
      <c r="Z189" s="177"/>
    </row>
    <row r="190" spans="1:26" s="19" customFormat="1" x14ac:dyDescent="0.25">
      <c r="A190" s="58" t="s">
        <v>449</v>
      </c>
      <c r="B190" s="152" t="s">
        <v>452</v>
      </c>
      <c r="C190" s="153">
        <f t="shared" si="46"/>
        <v>58412</v>
      </c>
      <c r="D190" s="153">
        <f t="shared" si="47"/>
        <v>0</v>
      </c>
      <c r="E190" s="172">
        <f>SUM(F190:J190)</f>
        <v>0</v>
      </c>
      <c r="F190" s="234">
        <v>0</v>
      </c>
      <c r="G190" s="173">
        <v>0</v>
      </c>
      <c r="H190" s="234">
        <v>0</v>
      </c>
      <c r="I190" s="167">
        <v>0</v>
      </c>
      <c r="J190" s="259">
        <v>0</v>
      </c>
      <c r="K190" s="259">
        <v>0</v>
      </c>
      <c r="L190" s="153">
        <v>0</v>
      </c>
      <c r="M190" s="153">
        <v>0</v>
      </c>
      <c r="N190" s="259">
        <v>0</v>
      </c>
      <c r="O190" s="260">
        <v>0</v>
      </c>
      <c r="P190" s="51">
        <v>0</v>
      </c>
      <c r="Q190" s="51">
        <v>0</v>
      </c>
      <c r="R190" s="167">
        <v>0</v>
      </c>
      <c r="S190" s="153">
        <v>0</v>
      </c>
      <c r="T190" s="153">
        <v>0</v>
      </c>
      <c r="U190" s="153">
        <v>0</v>
      </c>
      <c r="V190" s="153">
        <v>58412</v>
      </c>
      <c r="W190" s="177"/>
      <c r="X190" s="177"/>
      <c r="Y190" s="177"/>
      <c r="Z190" s="177"/>
    </row>
    <row r="191" spans="1:26" s="19" customFormat="1" x14ac:dyDescent="0.25">
      <c r="A191" s="58" t="s">
        <v>456</v>
      </c>
      <c r="B191" s="152" t="s">
        <v>453</v>
      </c>
      <c r="C191" s="153">
        <f t="shared" si="46"/>
        <v>57764</v>
      </c>
      <c r="D191" s="153">
        <f t="shared" si="47"/>
        <v>0</v>
      </c>
      <c r="E191" s="172">
        <f>SUM(F191:J191)</f>
        <v>0</v>
      </c>
      <c r="F191" s="270">
        <v>0</v>
      </c>
      <c r="G191" s="173">
        <v>0</v>
      </c>
      <c r="H191" s="270">
        <v>0</v>
      </c>
      <c r="I191" s="167">
        <v>0</v>
      </c>
      <c r="J191" s="259">
        <v>0</v>
      </c>
      <c r="K191" s="259">
        <v>0</v>
      </c>
      <c r="L191" s="153">
        <v>0</v>
      </c>
      <c r="M191" s="153">
        <v>0</v>
      </c>
      <c r="N191" s="259">
        <v>0</v>
      </c>
      <c r="O191" s="260">
        <v>0</v>
      </c>
      <c r="P191" s="51">
        <v>0</v>
      </c>
      <c r="Q191" s="51">
        <v>0</v>
      </c>
      <c r="R191" s="167">
        <v>0</v>
      </c>
      <c r="S191" s="153">
        <v>0</v>
      </c>
      <c r="T191" s="153">
        <v>0</v>
      </c>
      <c r="U191" s="153">
        <v>0</v>
      </c>
      <c r="V191" s="153">
        <v>57764</v>
      </c>
      <c r="W191" s="177"/>
      <c r="X191" s="177"/>
      <c r="Y191" s="177"/>
      <c r="Z191" s="177"/>
    </row>
    <row r="192" spans="1:26" s="19" customFormat="1" x14ac:dyDescent="0.25">
      <c r="A192" s="58" t="s">
        <v>798</v>
      </c>
      <c r="B192" s="50" t="s">
        <v>439</v>
      </c>
      <c r="C192" s="51">
        <f t="shared" si="46"/>
        <v>3057771.5</v>
      </c>
      <c r="D192" s="164">
        <f t="shared" si="47"/>
        <v>0</v>
      </c>
      <c r="E192" s="51">
        <v>0</v>
      </c>
      <c r="F192" s="51">
        <v>0</v>
      </c>
      <c r="G192" s="51">
        <v>0</v>
      </c>
      <c r="H192" s="51">
        <v>0</v>
      </c>
      <c r="I192" s="165">
        <v>0</v>
      </c>
      <c r="J192" s="157">
        <v>0</v>
      </c>
      <c r="K192" s="157">
        <v>0</v>
      </c>
      <c r="L192" s="51">
        <v>0</v>
      </c>
      <c r="M192" s="51">
        <v>0</v>
      </c>
      <c r="N192" s="157">
        <v>0</v>
      </c>
      <c r="O192" s="256">
        <v>0</v>
      </c>
      <c r="P192" s="273">
        <v>848.7</v>
      </c>
      <c r="Q192" s="273">
        <v>2879288.5</v>
      </c>
      <c r="R192" s="165">
        <v>0</v>
      </c>
      <c r="S192" s="51">
        <v>0</v>
      </c>
      <c r="T192" s="51">
        <v>0</v>
      </c>
      <c r="U192" s="164">
        <v>0</v>
      </c>
      <c r="V192" s="51">
        <v>178483</v>
      </c>
      <c r="W192" s="177"/>
      <c r="X192" s="177"/>
      <c r="Y192" s="177"/>
      <c r="Z192" s="177"/>
    </row>
    <row r="193" spans="1:26" s="19" customFormat="1" x14ac:dyDescent="0.25">
      <c r="A193" s="58" t="s">
        <v>799</v>
      </c>
      <c r="B193" s="50" t="s">
        <v>804</v>
      </c>
      <c r="C193" s="51">
        <f t="shared" si="46"/>
        <v>5718717.9800000004</v>
      </c>
      <c r="D193" s="51">
        <f t="shared" si="47"/>
        <v>0</v>
      </c>
      <c r="E193" s="168">
        <v>0</v>
      </c>
      <c r="F193" s="168">
        <v>0</v>
      </c>
      <c r="G193" s="168">
        <v>0</v>
      </c>
      <c r="H193" s="168">
        <v>0</v>
      </c>
      <c r="I193" s="51">
        <v>0</v>
      </c>
      <c r="J193" s="51">
        <v>0</v>
      </c>
      <c r="K193" s="51">
        <v>0</v>
      </c>
      <c r="L193" s="51">
        <v>837</v>
      </c>
      <c r="M193" s="51">
        <v>5718717.9800000004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177"/>
      <c r="X193" s="177"/>
      <c r="Y193" s="177"/>
      <c r="Z193" s="177"/>
    </row>
    <row r="194" spans="1:26" s="19" customFormat="1" x14ac:dyDescent="0.25">
      <c r="A194" s="58" t="s">
        <v>800</v>
      </c>
      <c r="B194" s="50" t="s">
        <v>805</v>
      </c>
      <c r="C194" s="51">
        <f t="shared" si="46"/>
        <v>3389364.66</v>
      </c>
      <c r="D194" s="51">
        <f t="shared" si="47"/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771.6</v>
      </c>
      <c r="M194" s="51">
        <v>3338016.66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51348</v>
      </c>
      <c r="W194" s="177"/>
      <c r="X194" s="177"/>
      <c r="Y194" s="177"/>
      <c r="Z194" s="177"/>
    </row>
    <row r="195" spans="1:26" s="19" customFormat="1" x14ac:dyDescent="0.25">
      <c r="A195" s="58" t="s">
        <v>801</v>
      </c>
      <c r="B195" s="50" t="s">
        <v>806</v>
      </c>
      <c r="C195" s="51">
        <f t="shared" si="46"/>
        <v>3612014.83</v>
      </c>
      <c r="D195" s="51">
        <f t="shared" si="47"/>
        <v>0</v>
      </c>
      <c r="E195" s="234">
        <v>0</v>
      </c>
      <c r="F195" s="234">
        <v>0</v>
      </c>
      <c r="G195" s="51">
        <v>0</v>
      </c>
      <c r="H195" s="51">
        <v>0</v>
      </c>
      <c r="I195" s="51">
        <v>0</v>
      </c>
      <c r="J195" s="157">
        <v>0</v>
      </c>
      <c r="K195" s="157">
        <v>0</v>
      </c>
      <c r="L195" s="153">
        <v>755.3</v>
      </c>
      <c r="M195" s="153">
        <v>3560835.83</v>
      </c>
      <c r="N195" s="157">
        <v>0</v>
      </c>
      <c r="O195" s="157">
        <v>0</v>
      </c>
      <c r="P195" s="168">
        <v>0</v>
      </c>
      <c r="Q195" s="274">
        <v>0</v>
      </c>
      <c r="R195" s="51">
        <v>0</v>
      </c>
      <c r="S195" s="51">
        <v>0</v>
      </c>
      <c r="T195" s="51">
        <v>0</v>
      </c>
      <c r="U195" s="51">
        <v>0</v>
      </c>
      <c r="V195" s="168">
        <v>51179</v>
      </c>
      <c r="W195" s="177"/>
      <c r="X195" s="177"/>
      <c r="Y195" s="177"/>
      <c r="Z195" s="177"/>
    </row>
    <row r="196" spans="1:26" s="19" customFormat="1" x14ac:dyDescent="0.25">
      <c r="A196" s="58" t="s">
        <v>802</v>
      </c>
      <c r="B196" s="152" t="s">
        <v>1176</v>
      </c>
      <c r="C196" s="153">
        <f t="shared" si="46"/>
        <v>621010</v>
      </c>
      <c r="D196" s="153">
        <f t="shared" si="47"/>
        <v>0</v>
      </c>
      <c r="E196" s="172">
        <f>SUM(F196:J196)</f>
        <v>0</v>
      </c>
      <c r="F196" s="234">
        <v>0</v>
      </c>
      <c r="G196" s="173">
        <v>0</v>
      </c>
      <c r="H196" s="234">
        <v>0</v>
      </c>
      <c r="I196" s="167">
        <v>0</v>
      </c>
      <c r="J196" s="259">
        <v>0</v>
      </c>
      <c r="K196" s="260">
        <v>0</v>
      </c>
      <c r="L196" s="51">
        <v>0</v>
      </c>
      <c r="M196" s="51">
        <v>0</v>
      </c>
      <c r="N196" s="261">
        <v>0</v>
      </c>
      <c r="O196" s="259">
        <v>0</v>
      </c>
      <c r="P196" s="172">
        <v>0</v>
      </c>
      <c r="Q196" s="155">
        <v>0</v>
      </c>
      <c r="R196" s="167">
        <v>0</v>
      </c>
      <c r="S196" s="153">
        <v>0</v>
      </c>
      <c r="T196" s="153">
        <v>0</v>
      </c>
      <c r="U196" s="153">
        <v>0</v>
      </c>
      <c r="V196" s="153">
        <v>621010</v>
      </c>
      <c r="W196" s="177"/>
      <c r="X196" s="177"/>
      <c r="Y196" s="177"/>
      <c r="Z196" s="177"/>
    </row>
    <row r="197" spans="1:26" s="19" customFormat="1" x14ac:dyDescent="0.25">
      <c r="A197" s="58" t="s">
        <v>803</v>
      </c>
      <c r="B197" s="152" t="s">
        <v>454</v>
      </c>
      <c r="C197" s="153">
        <f t="shared" si="46"/>
        <v>97511</v>
      </c>
      <c r="D197" s="153">
        <f t="shared" si="47"/>
        <v>0</v>
      </c>
      <c r="E197" s="172">
        <f>SUM(F197:J197)</f>
        <v>0</v>
      </c>
      <c r="F197" s="270">
        <v>0</v>
      </c>
      <c r="G197" s="173">
        <v>0</v>
      </c>
      <c r="H197" s="270">
        <v>0</v>
      </c>
      <c r="I197" s="167">
        <v>0</v>
      </c>
      <c r="J197" s="259">
        <v>0</v>
      </c>
      <c r="K197" s="259">
        <v>0</v>
      </c>
      <c r="L197" s="155">
        <v>0</v>
      </c>
      <c r="M197" s="155">
        <v>0</v>
      </c>
      <c r="N197" s="259">
        <v>0</v>
      </c>
      <c r="O197" s="260">
        <v>0</v>
      </c>
      <c r="P197" s="51">
        <v>0</v>
      </c>
      <c r="Q197" s="51">
        <v>0</v>
      </c>
      <c r="R197" s="167">
        <v>0</v>
      </c>
      <c r="S197" s="153">
        <v>0</v>
      </c>
      <c r="T197" s="153">
        <v>0</v>
      </c>
      <c r="U197" s="153">
        <v>0</v>
      </c>
      <c r="V197" s="153">
        <v>97511</v>
      </c>
      <c r="W197" s="177"/>
      <c r="X197" s="177"/>
      <c r="Y197" s="177"/>
      <c r="Z197" s="177"/>
    </row>
    <row r="198" spans="1:26" s="19" customFormat="1" x14ac:dyDescent="0.25">
      <c r="A198" s="58" t="s">
        <v>1177</v>
      </c>
      <c r="B198" s="50" t="s">
        <v>440</v>
      </c>
      <c r="C198" s="51">
        <f t="shared" si="46"/>
        <v>120170</v>
      </c>
      <c r="D198" s="51">
        <f t="shared" si="47"/>
        <v>0</v>
      </c>
      <c r="E198" s="51">
        <f>SUM(F198:J198)</f>
        <v>0</v>
      </c>
      <c r="F198" s="51">
        <v>0</v>
      </c>
      <c r="G198" s="51">
        <v>0</v>
      </c>
      <c r="H198" s="51">
        <v>0</v>
      </c>
      <c r="I198" s="51">
        <v>0</v>
      </c>
      <c r="J198" s="157">
        <v>0</v>
      </c>
      <c r="K198" s="157">
        <v>0</v>
      </c>
      <c r="L198" s="51">
        <v>0</v>
      </c>
      <c r="M198" s="51">
        <v>0</v>
      </c>
      <c r="N198" s="157">
        <v>0</v>
      </c>
      <c r="O198" s="157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0</v>
      </c>
      <c r="V198" s="51">
        <v>120170</v>
      </c>
      <c r="W198" s="177"/>
      <c r="X198" s="177"/>
      <c r="Y198" s="177"/>
      <c r="Z198" s="177"/>
    </row>
    <row r="199" spans="1:26" s="18" customFormat="1" ht="18" customHeight="1" x14ac:dyDescent="0.2">
      <c r="A199" s="52" t="s">
        <v>458</v>
      </c>
      <c r="B199" s="41" t="s">
        <v>457</v>
      </c>
      <c r="C199" s="43">
        <f t="shared" ref="C199:V199" si="48">SUM(C200:C273)</f>
        <v>361083160.97000009</v>
      </c>
      <c r="D199" s="43">
        <f t="shared" si="48"/>
        <v>221786437.42000002</v>
      </c>
      <c r="E199" s="43">
        <f t="shared" si="48"/>
        <v>109033439.48999999</v>
      </c>
      <c r="F199" s="138">
        <f t="shared" si="48"/>
        <v>21580412.970000003</v>
      </c>
      <c r="G199" s="138">
        <f t="shared" si="48"/>
        <v>36504373.980000004</v>
      </c>
      <c r="H199" s="138">
        <f t="shared" si="48"/>
        <v>15192154.9</v>
      </c>
      <c r="I199" s="43">
        <f t="shared" si="48"/>
        <v>39476056.079999998</v>
      </c>
      <c r="J199" s="43">
        <f t="shared" si="48"/>
        <v>0</v>
      </c>
      <c r="K199" s="43">
        <f t="shared" si="48"/>
        <v>0</v>
      </c>
      <c r="L199" s="137">
        <f t="shared" si="48"/>
        <v>23639.300000000003</v>
      </c>
      <c r="M199" s="137">
        <f t="shared" si="48"/>
        <v>92105668.069999993</v>
      </c>
      <c r="N199" s="43">
        <f t="shared" si="48"/>
        <v>0</v>
      </c>
      <c r="O199" s="43">
        <f t="shared" si="48"/>
        <v>0</v>
      </c>
      <c r="P199" s="43">
        <f t="shared" si="48"/>
        <v>6860.2</v>
      </c>
      <c r="Q199" s="43">
        <f t="shared" si="48"/>
        <v>36062684.269999996</v>
      </c>
      <c r="R199" s="43">
        <f t="shared" si="48"/>
        <v>0</v>
      </c>
      <c r="S199" s="43">
        <f t="shared" si="48"/>
        <v>0</v>
      </c>
      <c r="T199" s="43">
        <f t="shared" si="48"/>
        <v>0</v>
      </c>
      <c r="U199" s="43">
        <f t="shared" si="48"/>
        <v>0</v>
      </c>
      <c r="V199" s="43">
        <f t="shared" si="48"/>
        <v>11128371.210000001</v>
      </c>
      <c r="W199" s="49"/>
      <c r="X199" s="49"/>
      <c r="Y199" s="49"/>
      <c r="Z199" s="49"/>
    </row>
    <row r="200" spans="1:26" s="19" customFormat="1" x14ac:dyDescent="0.25">
      <c r="A200" s="58" t="s">
        <v>459</v>
      </c>
      <c r="B200" s="26" t="s">
        <v>849</v>
      </c>
      <c r="C200" s="24">
        <f>D200+M200+Q200+S200+T200+U200+V200</f>
        <v>4230186.0299999993</v>
      </c>
      <c r="D200" s="24">
        <f>SUM(E200:I200)</f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7">
        <v>0</v>
      </c>
      <c r="K200" s="27">
        <v>0</v>
      </c>
      <c r="L200" s="24">
        <v>1211</v>
      </c>
      <c r="M200" s="24">
        <v>4183122.53</v>
      </c>
      <c r="N200" s="27">
        <v>0</v>
      </c>
      <c r="O200" s="27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47063.5</v>
      </c>
      <c r="W200" s="177"/>
      <c r="X200" s="177"/>
      <c r="Y200" s="177"/>
      <c r="Z200" s="177"/>
    </row>
    <row r="201" spans="1:26" s="19" customFormat="1" x14ac:dyDescent="0.25">
      <c r="A201" s="58" t="s">
        <v>460</v>
      </c>
      <c r="B201" s="26" t="s">
        <v>850</v>
      </c>
      <c r="C201" s="24">
        <f t="shared" ref="C201:C267" si="49">D201+M201+Q201+S201+T201+U201+V201</f>
        <v>12921788.25</v>
      </c>
      <c r="D201" s="24">
        <f t="shared" ref="D201:D267" si="50">SUM(E201:I201)</f>
        <v>8253769.7400000002</v>
      </c>
      <c r="E201" s="24">
        <v>3557698.92</v>
      </c>
      <c r="F201" s="24">
        <v>854368.32</v>
      </c>
      <c r="G201" s="24">
        <v>1220476.72</v>
      </c>
      <c r="H201" s="24">
        <v>757885.78</v>
      </c>
      <c r="I201" s="24">
        <v>1863340</v>
      </c>
      <c r="J201" s="27">
        <v>0</v>
      </c>
      <c r="K201" s="27">
        <v>0</v>
      </c>
      <c r="L201" s="24">
        <v>1218</v>
      </c>
      <c r="M201" s="24">
        <v>4619511</v>
      </c>
      <c r="N201" s="27">
        <v>0</v>
      </c>
      <c r="O201" s="27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48507.51</v>
      </c>
      <c r="W201" s="177"/>
      <c r="X201" s="177"/>
      <c r="Y201" s="177"/>
      <c r="Z201" s="177"/>
    </row>
    <row r="202" spans="1:26" s="19" customFormat="1" x14ac:dyDescent="0.25">
      <c r="A202" s="58" t="s">
        <v>461</v>
      </c>
      <c r="B202" s="26" t="s">
        <v>851</v>
      </c>
      <c r="C202" s="24">
        <f t="shared" si="49"/>
        <v>3807329.81</v>
      </c>
      <c r="D202" s="24">
        <f t="shared" si="50"/>
        <v>3807329.81</v>
      </c>
      <c r="E202" s="24">
        <v>2063101.96</v>
      </c>
      <c r="F202" s="24">
        <v>525279.9</v>
      </c>
      <c r="G202" s="24">
        <v>964290.41</v>
      </c>
      <c r="H202" s="24">
        <v>254657.54</v>
      </c>
      <c r="I202" s="24">
        <v>0</v>
      </c>
      <c r="J202" s="27">
        <v>0</v>
      </c>
      <c r="K202" s="27">
        <v>0</v>
      </c>
      <c r="L202" s="24">
        <v>0</v>
      </c>
      <c r="M202" s="24">
        <v>0</v>
      </c>
      <c r="N202" s="27">
        <v>0</v>
      </c>
      <c r="O202" s="27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177"/>
      <c r="X202" s="177"/>
      <c r="Y202" s="177"/>
      <c r="Z202" s="177"/>
    </row>
    <row r="203" spans="1:26" s="19" customFormat="1" x14ac:dyDescent="0.25">
      <c r="A203" s="58" t="s">
        <v>462</v>
      </c>
      <c r="B203" s="26" t="s">
        <v>852</v>
      </c>
      <c r="C203" s="24">
        <f t="shared" si="49"/>
        <v>409565</v>
      </c>
      <c r="D203" s="24">
        <f t="shared" si="50"/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7">
        <v>0</v>
      </c>
      <c r="K203" s="27">
        <v>0</v>
      </c>
      <c r="L203" s="24">
        <v>0</v>
      </c>
      <c r="M203" s="24">
        <v>0</v>
      </c>
      <c r="N203" s="27">
        <v>0</v>
      </c>
      <c r="O203" s="27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113">
        <v>409565</v>
      </c>
      <c r="W203" s="177"/>
      <c r="X203" s="177"/>
      <c r="Y203" s="177"/>
      <c r="Z203" s="177"/>
    </row>
    <row r="204" spans="1:26" s="19" customFormat="1" x14ac:dyDescent="0.25">
      <c r="A204" s="58" t="s">
        <v>463</v>
      </c>
      <c r="B204" s="26" t="s">
        <v>853</v>
      </c>
      <c r="C204" s="24">
        <f t="shared" si="49"/>
        <v>3855981</v>
      </c>
      <c r="D204" s="24">
        <f t="shared" si="50"/>
        <v>3855981</v>
      </c>
      <c r="E204" s="24">
        <v>2444895</v>
      </c>
      <c r="F204" s="24">
        <v>442268</v>
      </c>
      <c r="G204" s="24">
        <v>697381</v>
      </c>
      <c r="H204" s="24">
        <v>271437</v>
      </c>
      <c r="I204" s="24">
        <v>0</v>
      </c>
      <c r="J204" s="27">
        <v>0</v>
      </c>
      <c r="K204" s="27">
        <v>0</v>
      </c>
      <c r="L204" s="24">
        <v>0</v>
      </c>
      <c r="M204" s="24">
        <v>0</v>
      </c>
      <c r="N204" s="27">
        <v>0</v>
      </c>
      <c r="O204" s="27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177"/>
      <c r="X204" s="177"/>
      <c r="Y204" s="177"/>
      <c r="Z204" s="177"/>
    </row>
    <row r="205" spans="1:26" s="19" customFormat="1" x14ac:dyDescent="0.25">
      <c r="A205" s="58" t="s">
        <v>464</v>
      </c>
      <c r="B205" s="26" t="s">
        <v>854</v>
      </c>
      <c r="C205" s="24">
        <f t="shared" si="49"/>
        <v>130005</v>
      </c>
      <c r="D205" s="24">
        <f t="shared" si="50"/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7">
        <v>0</v>
      </c>
      <c r="K205" s="27">
        <v>0</v>
      </c>
      <c r="L205" s="24">
        <v>0</v>
      </c>
      <c r="M205" s="24">
        <v>0</v>
      </c>
      <c r="N205" s="27">
        <v>0</v>
      </c>
      <c r="O205" s="27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130005</v>
      </c>
      <c r="W205" s="177"/>
      <c r="X205" s="177"/>
      <c r="Y205" s="177"/>
      <c r="Z205" s="177"/>
    </row>
    <row r="206" spans="1:26" s="19" customFormat="1" x14ac:dyDescent="0.25">
      <c r="A206" s="58" t="s">
        <v>465</v>
      </c>
      <c r="B206" s="26" t="s">
        <v>855</v>
      </c>
      <c r="C206" s="24">
        <f>D206+M206+Q206+S206+T206+U206+V206</f>
        <v>7726534</v>
      </c>
      <c r="D206" s="24">
        <f t="shared" si="50"/>
        <v>7652793</v>
      </c>
      <c r="E206" s="24">
        <v>4149947</v>
      </c>
      <c r="F206" s="24">
        <v>694667</v>
      </c>
      <c r="G206" s="24">
        <v>1033115</v>
      </c>
      <c r="H206" s="24">
        <v>0</v>
      </c>
      <c r="I206" s="24">
        <v>1775064</v>
      </c>
      <c r="J206" s="27">
        <v>0</v>
      </c>
      <c r="K206" s="27">
        <v>0</v>
      </c>
      <c r="L206" s="24">
        <v>0</v>
      </c>
      <c r="M206" s="24">
        <v>0</v>
      </c>
      <c r="N206" s="27">
        <v>0</v>
      </c>
      <c r="O206" s="27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73741</v>
      </c>
      <c r="W206" s="177"/>
      <c r="X206" s="177"/>
      <c r="Y206" s="177"/>
      <c r="Z206" s="177"/>
    </row>
    <row r="207" spans="1:26" s="19" customFormat="1" x14ac:dyDescent="0.25">
      <c r="A207" s="58" t="s">
        <v>466</v>
      </c>
      <c r="B207" s="26" t="s">
        <v>856</v>
      </c>
      <c r="C207" s="24">
        <f t="shared" si="49"/>
        <v>11241329</v>
      </c>
      <c r="D207" s="24">
        <f t="shared" si="50"/>
        <v>11241329</v>
      </c>
      <c r="E207" s="24">
        <v>7030429</v>
      </c>
      <c r="F207" s="24">
        <v>1097914</v>
      </c>
      <c r="G207" s="24">
        <v>0</v>
      </c>
      <c r="H207" s="24">
        <v>670360</v>
      </c>
      <c r="I207" s="24">
        <v>2442626</v>
      </c>
      <c r="J207" s="27">
        <v>0</v>
      </c>
      <c r="K207" s="27">
        <v>0</v>
      </c>
      <c r="L207" s="24">
        <v>0</v>
      </c>
      <c r="M207" s="24">
        <v>0</v>
      </c>
      <c r="N207" s="27">
        <v>0</v>
      </c>
      <c r="O207" s="27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158">
        <v>0</v>
      </c>
      <c r="W207" s="177"/>
      <c r="X207" s="177"/>
      <c r="Y207" s="177"/>
      <c r="Z207" s="177"/>
    </row>
    <row r="208" spans="1:26" s="19" customFormat="1" x14ac:dyDescent="0.25">
      <c r="A208" s="58" t="s">
        <v>467</v>
      </c>
      <c r="B208" s="26" t="s">
        <v>857</v>
      </c>
      <c r="C208" s="24">
        <f t="shared" si="49"/>
        <v>44280150.299999997</v>
      </c>
      <c r="D208" s="24">
        <f t="shared" si="50"/>
        <v>29044704.469999999</v>
      </c>
      <c r="E208" s="24">
        <v>13909450.5</v>
      </c>
      <c r="F208" s="24">
        <v>2677859.9900000002</v>
      </c>
      <c r="G208" s="24">
        <v>4693165.92</v>
      </c>
      <c r="H208" s="24">
        <v>2468809.21</v>
      </c>
      <c r="I208" s="24">
        <v>5295418.8499999996</v>
      </c>
      <c r="J208" s="27">
        <v>0</v>
      </c>
      <c r="K208" s="27">
        <v>0</v>
      </c>
      <c r="L208" s="24">
        <v>3400.9</v>
      </c>
      <c r="M208" s="24">
        <v>15173728</v>
      </c>
      <c r="N208" s="27">
        <v>0</v>
      </c>
      <c r="O208" s="27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61717.83</v>
      </c>
      <c r="W208" s="177"/>
      <c r="X208" s="177"/>
      <c r="Y208" s="177"/>
      <c r="Z208" s="177"/>
    </row>
    <row r="209" spans="1:26" s="18" customFormat="1" ht="14.25" x14ac:dyDescent="0.2">
      <c r="A209" s="52" t="s">
        <v>468</v>
      </c>
      <c r="B209" s="124" t="s">
        <v>858</v>
      </c>
      <c r="C209" s="119">
        <f>D209+M209+Q209+S209+T209+U209+V209</f>
        <v>7090000</v>
      </c>
      <c r="D209" s="119">
        <f t="shared" si="50"/>
        <v>0</v>
      </c>
      <c r="E209" s="119">
        <v>0</v>
      </c>
      <c r="F209" s="119">
        <v>0</v>
      </c>
      <c r="G209" s="119">
        <v>0</v>
      </c>
      <c r="H209" s="119">
        <v>0</v>
      </c>
      <c r="I209" s="119">
        <v>0</v>
      </c>
      <c r="J209" s="125">
        <v>0</v>
      </c>
      <c r="K209" s="125">
        <v>0</v>
      </c>
      <c r="L209" s="119">
        <v>0</v>
      </c>
      <c r="M209" s="119">
        <v>0</v>
      </c>
      <c r="N209" s="125">
        <v>0</v>
      </c>
      <c r="O209" s="125">
        <v>0</v>
      </c>
      <c r="P209" s="119">
        <v>1396.1</v>
      </c>
      <c r="Q209" s="119">
        <v>6990000</v>
      </c>
      <c r="R209" s="119">
        <v>0</v>
      </c>
      <c r="S209" s="119">
        <v>0</v>
      </c>
      <c r="T209" s="119">
        <v>0</v>
      </c>
      <c r="U209" s="119">
        <v>0</v>
      </c>
      <c r="V209" s="119">
        <v>100000</v>
      </c>
      <c r="W209" s="49"/>
      <c r="X209" s="49"/>
      <c r="Y209" s="49"/>
      <c r="Z209" s="49"/>
    </row>
    <row r="210" spans="1:26" s="19" customFormat="1" x14ac:dyDescent="0.25">
      <c r="A210" s="58" t="s">
        <v>469</v>
      </c>
      <c r="B210" s="26" t="s">
        <v>859</v>
      </c>
      <c r="C210" s="24">
        <f t="shared" si="49"/>
        <v>29165802.940000001</v>
      </c>
      <c r="D210" s="24">
        <f t="shared" si="50"/>
        <v>19271045</v>
      </c>
      <c r="E210" s="24">
        <v>8765746</v>
      </c>
      <c r="F210" s="24">
        <v>1577851</v>
      </c>
      <c r="G210" s="24">
        <v>3106203</v>
      </c>
      <c r="H210" s="24">
        <v>1796038</v>
      </c>
      <c r="I210" s="24">
        <v>4025207</v>
      </c>
      <c r="J210" s="27">
        <v>0</v>
      </c>
      <c r="K210" s="27">
        <v>0</v>
      </c>
      <c r="L210" s="24">
        <v>2573</v>
      </c>
      <c r="M210" s="24">
        <v>9837652</v>
      </c>
      <c r="N210" s="27">
        <v>0</v>
      </c>
      <c r="O210" s="27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57105.94</v>
      </c>
      <c r="W210" s="177"/>
      <c r="X210" s="177"/>
      <c r="Y210" s="177"/>
      <c r="Z210" s="177"/>
    </row>
    <row r="211" spans="1:26" s="19" customFormat="1" x14ac:dyDescent="0.25">
      <c r="A211" s="58" t="s">
        <v>470</v>
      </c>
      <c r="B211" s="26" t="s">
        <v>860</v>
      </c>
      <c r="C211" s="24">
        <f t="shared" si="49"/>
        <v>8147901</v>
      </c>
      <c r="D211" s="24">
        <f t="shared" si="50"/>
        <v>8147901</v>
      </c>
      <c r="E211" s="24">
        <v>5982764</v>
      </c>
      <c r="F211" s="24">
        <v>883813</v>
      </c>
      <c r="G211" s="24">
        <v>1281324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177"/>
      <c r="X211" s="177"/>
      <c r="Y211" s="177"/>
      <c r="Z211" s="177"/>
    </row>
    <row r="212" spans="1:26" s="19" customFormat="1" x14ac:dyDescent="0.25">
      <c r="A212" s="58" t="s">
        <v>471</v>
      </c>
      <c r="B212" s="26" t="s">
        <v>861</v>
      </c>
      <c r="C212" s="24">
        <f t="shared" si="49"/>
        <v>14213831.02</v>
      </c>
      <c r="D212" s="24">
        <f t="shared" si="50"/>
        <v>10235832.02</v>
      </c>
      <c r="E212" s="24">
        <v>5843880.1200000001</v>
      </c>
      <c r="F212" s="24">
        <v>1107267.18</v>
      </c>
      <c r="G212" s="24">
        <v>1467326.72</v>
      </c>
      <c r="H212" s="24">
        <v>0</v>
      </c>
      <c r="I212" s="24">
        <v>1817358</v>
      </c>
      <c r="J212" s="27">
        <v>0</v>
      </c>
      <c r="K212" s="27">
        <v>0</v>
      </c>
      <c r="L212" s="24">
        <v>1184</v>
      </c>
      <c r="M212" s="24">
        <v>3977999</v>
      </c>
      <c r="N212" s="27">
        <v>0</v>
      </c>
      <c r="O212" s="27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158">
        <v>0</v>
      </c>
      <c r="W212" s="177"/>
      <c r="X212" s="177"/>
      <c r="Y212" s="177"/>
      <c r="Z212" s="177"/>
    </row>
    <row r="213" spans="1:26" s="19" customFormat="1" x14ac:dyDescent="0.25">
      <c r="A213" s="58" t="s">
        <v>472</v>
      </c>
      <c r="B213" s="26" t="s">
        <v>193</v>
      </c>
      <c r="C213" s="24">
        <f t="shared" si="49"/>
        <v>12240401</v>
      </c>
      <c r="D213" s="24">
        <f t="shared" si="50"/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7">
        <v>0</v>
      </c>
      <c r="K213" s="27">
        <v>0</v>
      </c>
      <c r="L213" s="24">
        <v>3210</v>
      </c>
      <c r="M213" s="24">
        <v>12240401</v>
      </c>
      <c r="N213" s="27">
        <v>0</v>
      </c>
      <c r="O213" s="27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177"/>
      <c r="X213" s="177"/>
      <c r="Y213" s="177"/>
      <c r="Z213" s="177"/>
    </row>
    <row r="214" spans="1:26" s="19" customFormat="1" x14ac:dyDescent="0.25">
      <c r="A214" s="58" t="s">
        <v>473</v>
      </c>
      <c r="B214" s="26" t="s">
        <v>862</v>
      </c>
      <c r="C214" s="24">
        <f t="shared" si="49"/>
        <v>9658823.1899999995</v>
      </c>
      <c r="D214" s="24">
        <f t="shared" si="50"/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7">
        <v>0</v>
      </c>
      <c r="K214" s="27">
        <v>0</v>
      </c>
      <c r="L214" s="24">
        <v>1171</v>
      </c>
      <c r="M214" s="24">
        <v>4098939.38</v>
      </c>
      <c r="N214" s="27">
        <v>0</v>
      </c>
      <c r="O214" s="27">
        <v>0</v>
      </c>
      <c r="P214" s="24">
        <v>1580</v>
      </c>
      <c r="Q214" s="24">
        <v>5353480</v>
      </c>
      <c r="R214" s="24">
        <v>0</v>
      </c>
      <c r="S214" s="24">
        <v>0</v>
      </c>
      <c r="T214" s="24">
        <v>0</v>
      </c>
      <c r="U214" s="24">
        <v>0</v>
      </c>
      <c r="V214" s="24">
        <v>206403.81</v>
      </c>
      <c r="W214" s="177"/>
      <c r="X214" s="177"/>
      <c r="Y214" s="177"/>
      <c r="Z214" s="177"/>
    </row>
    <row r="215" spans="1:26" s="19" customFormat="1" x14ac:dyDescent="0.25">
      <c r="A215" s="58" t="s">
        <v>474</v>
      </c>
      <c r="B215" s="26" t="s">
        <v>863</v>
      </c>
      <c r="C215" s="24">
        <f t="shared" si="49"/>
        <v>14020612.32</v>
      </c>
      <c r="D215" s="24">
        <f t="shared" si="50"/>
        <v>9194627.2300000004</v>
      </c>
      <c r="E215" s="24">
        <v>4231153</v>
      </c>
      <c r="F215" s="24">
        <v>766389</v>
      </c>
      <c r="G215" s="24">
        <v>1524018</v>
      </c>
      <c r="H215" s="24">
        <v>769565</v>
      </c>
      <c r="I215" s="24">
        <v>1903502.23</v>
      </c>
      <c r="J215" s="27">
        <v>0</v>
      </c>
      <c r="K215" s="27">
        <v>0</v>
      </c>
      <c r="L215" s="24">
        <v>1210</v>
      </c>
      <c r="M215" s="24">
        <v>4777495</v>
      </c>
      <c r="N215" s="27">
        <v>0</v>
      </c>
      <c r="O215" s="27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48490.09</v>
      </c>
      <c r="W215" s="177"/>
      <c r="X215" s="177"/>
      <c r="Y215" s="177"/>
      <c r="Z215" s="177"/>
    </row>
    <row r="216" spans="1:26" s="19" customFormat="1" x14ac:dyDescent="0.25">
      <c r="A216" s="58" t="s">
        <v>475</v>
      </c>
      <c r="B216" s="26" t="s">
        <v>864</v>
      </c>
      <c r="C216" s="24">
        <f t="shared" si="49"/>
        <v>6392859.7800000003</v>
      </c>
      <c r="D216" s="24">
        <f t="shared" si="50"/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7">
        <v>0</v>
      </c>
      <c r="K216" s="27">
        <v>0</v>
      </c>
      <c r="L216" s="24">
        <v>1460</v>
      </c>
      <c r="M216" s="24">
        <v>5730513</v>
      </c>
      <c r="N216" s="27">
        <v>0</v>
      </c>
      <c r="O216" s="27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662346.78</v>
      </c>
      <c r="W216" s="177"/>
      <c r="X216" s="177"/>
      <c r="Y216" s="177"/>
      <c r="Z216" s="177"/>
    </row>
    <row r="217" spans="1:26" s="19" customFormat="1" x14ac:dyDescent="0.25">
      <c r="A217" s="58" t="s">
        <v>476</v>
      </c>
      <c r="B217" s="26" t="s">
        <v>865</v>
      </c>
      <c r="C217" s="24">
        <f t="shared" si="49"/>
        <v>6123208</v>
      </c>
      <c r="D217" s="24">
        <f t="shared" si="50"/>
        <v>6123208</v>
      </c>
      <c r="E217" s="24">
        <v>4156472</v>
      </c>
      <c r="F217" s="24">
        <v>670293</v>
      </c>
      <c r="G217" s="24">
        <v>1296443</v>
      </c>
      <c r="H217" s="24">
        <v>0</v>
      </c>
      <c r="I217" s="24">
        <v>0</v>
      </c>
      <c r="J217" s="27">
        <v>0</v>
      </c>
      <c r="K217" s="27">
        <v>0</v>
      </c>
      <c r="L217" s="24">
        <v>0</v>
      </c>
      <c r="M217" s="24">
        <v>0</v>
      </c>
      <c r="N217" s="27">
        <v>0</v>
      </c>
      <c r="O217" s="27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177"/>
      <c r="X217" s="177"/>
      <c r="Y217" s="177"/>
      <c r="Z217" s="177"/>
    </row>
    <row r="218" spans="1:26" s="19" customFormat="1" x14ac:dyDescent="0.25">
      <c r="A218" s="58" t="s">
        <v>477</v>
      </c>
      <c r="B218" s="116" t="s">
        <v>81</v>
      </c>
      <c r="C218" s="119">
        <f t="shared" si="49"/>
        <v>156000</v>
      </c>
      <c r="D218" s="119">
        <f t="shared" si="50"/>
        <v>0</v>
      </c>
      <c r="E218" s="119">
        <v>0</v>
      </c>
      <c r="F218" s="119">
        <v>0</v>
      </c>
      <c r="G218" s="119">
        <v>0</v>
      </c>
      <c r="H218" s="119">
        <v>0</v>
      </c>
      <c r="I218" s="119">
        <v>0</v>
      </c>
      <c r="J218" s="119">
        <v>0</v>
      </c>
      <c r="K218" s="119">
        <v>0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v>0</v>
      </c>
      <c r="R218" s="119">
        <v>0</v>
      </c>
      <c r="S218" s="119">
        <v>0</v>
      </c>
      <c r="T218" s="119">
        <v>0</v>
      </c>
      <c r="U218" s="119">
        <v>0</v>
      </c>
      <c r="V218" s="119">
        <v>156000</v>
      </c>
      <c r="W218" s="177"/>
      <c r="X218" s="177"/>
      <c r="Y218" s="177"/>
      <c r="Z218" s="177"/>
    </row>
    <row r="219" spans="1:26" s="18" customFormat="1" x14ac:dyDescent="0.2">
      <c r="A219" s="52" t="s">
        <v>478</v>
      </c>
      <c r="B219" s="26" t="s">
        <v>866</v>
      </c>
      <c r="C219" s="24">
        <f t="shared" si="49"/>
        <v>11967861.229999999</v>
      </c>
      <c r="D219" s="24">
        <f t="shared" si="50"/>
        <v>8866430.129999999</v>
      </c>
      <c r="E219" s="24">
        <v>4951418.13</v>
      </c>
      <c r="F219" s="24">
        <v>884871</v>
      </c>
      <c r="G219" s="24">
        <v>1211426</v>
      </c>
      <c r="H219" s="24">
        <v>0</v>
      </c>
      <c r="I219" s="24">
        <v>1818715</v>
      </c>
      <c r="J219" s="27">
        <v>0</v>
      </c>
      <c r="K219" s="27">
        <v>0</v>
      </c>
      <c r="L219" s="24">
        <v>1104</v>
      </c>
      <c r="M219" s="24">
        <v>3053229</v>
      </c>
      <c r="N219" s="27">
        <v>0</v>
      </c>
      <c r="O219" s="27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48202.1</v>
      </c>
      <c r="W219" s="49"/>
      <c r="X219" s="49"/>
      <c r="Y219" s="49"/>
      <c r="Z219" s="49"/>
    </row>
    <row r="220" spans="1:26" s="19" customFormat="1" x14ac:dyDescent="0.25">
      <c r="A220" s="58" t="s">
        <v>479</v>
      </c>
      <c r="B220" s="124" t="s">
        <v>867</v>
      </c>
      <c r="C220" s="119">
        <f t="shared" si="49"/>
        <v>452974</v>
      </c>
      <c r="D220" s="119">
        <f t="shared" si="50"/>
        <v>452974</v>
      </c>
      <c r="E220" s="119">
        <v>452974</v>
      </c>
      <c r="F220" s="119">
        <v>0</v>
      </c>
      <c r="G220" s="119">
        <v>0</v>
      </c>
      <c r="H220" s="119">
        <v>0</v>
      </c>
      <c r="I220" s="119">
        <v>0</v>
      </c>
      <c r="J220" s="125">
        <v>0</v>
      </c>
      <c r="K220" s="125">
        <v>0</v>
      </c>
      <c r="L220" s="119">
        <v>0</v>
      </c>
      <c r="M220" s="119">
        <v>0</v>
      </c>
      <c r="N220" s="125">
        <v>0</v>
      </c>
      <c r="O220" s="125">
        <v>0</v>
      </c>
      <c r="P220" s="119">
        <v>0</v>
      </c>
      <c r="Q220" s="119">
        <v>0</v>
      </c>
      <c r="R220" s="119">
        <v>0</v>
      </c>
      <c r="S220" s="119">
        <v>0</v>
      </c>
      <c r="T220" s="119">
        <v>0</v>
      </c>
      <c r="U220" s="119">
        <v>0</v>
      </c>
      <c r="V220" s="119">
        <v>0</v>
      </c>
      <c r="W220" s="177"/>
      <c r="X220" s="177"/>
      <c r="Y220" s="177"/>
      <c r="Z220" s="177"/>
    </row>
    <row r="221" spans="1:26" s="19" customFormat="1" x14ac:dyDescent="0.25">
      <c r="A221" s="58" t="s">
        <v>480</v>
      </c>
      <c r="B221" s="26" t="s">
        <v>868</v>
      </c>
      <c r="C221" s="24">
        <f t="shared" si="49"/>
        <v>4143523.27</v>
      </c>
      <c r="D221" s="24">
        <f t="shared" si="50"/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7">
        <v>0</v>
      </c>
      <c r="K221" s="27">
        <v>0</v>
      </c>
      <c r="L221" s="24">
        <v>1210.9000000000001</v>
      </c>
      <c r="M221" s="24">
        <v>4025859</v>
      </c>
      <c r="N221" s="27">
        <v>0</v>
      </c>
      <c r="O221" s="27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117664.27</v>
      </c>
      <c r="W221" s="177"/>
      <c r="X221" s="177"/>
      <c r="Y221" s="177"/>
      <c r="Z221" s="177"/>
    </row>
    <row r="222" spans="1:26" s="19" customFormat="1" x14ac:dyDescent="0.25">
      <c r="A222" s="58" t="s">
        <v>481</v>
      </c>
      <c r="B222" s="26" t="s">
        <v>869</v>
      </c>
      <c r="C222" s="24">
        <f t="shared" si="49"/>
        <v>14117509.029999999</v>
      </c>
      <c r="D222" s="24">
        <f t="shared" si="50"/>
        <v>9510148.0399999991</v>
      </c>
      <c r="E222" s="24">
        <v>4008058.86</v>
      </c>
      <c r="F222" s="24">
        <v>868763.67</v>
      </c>
      <c r="G222" s="24">
        <v>1981445.06</v>
      </c>
      <c r="H222" s="24">
        <v>798051.45</v>
      </c>
      <c r="I222" s="24">
        <v>1853829</v>
      </c>
      <c r="J222" s="27">
        <v>0</v>
      </c>
      <c r="K222" s="27">
        <v>0</v>
      </c>
      <c r="L222" s="24">
        <v>1212</v>
      </c>
      <c r="M222" s="24">
        <v>4558922</v>
      </c>
      <c r="N222" s="27">
        <v>0</v>
      </c>
      <c r="O222" s="27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48438.99</v>
      </c>
      <c r="W222" s="177"/>
      <c r="X222" s="177"/>
      <c r="Y222" s="177"/>
      <c r="Z222" s="177"/>
    </row>
    <row r="223" spans="1:26" s="19" customFormat="1" x14ac:dyDescent="0.25">
      <c r="A223" s="58" t="s">
        <v>482</v>
      </c>
      <c r="B223" s="26" t="s">
        <v>870</v>
      </c>
      <c r="C223" s="24">
        <f t="shared" si="49"/>
        <v>3662650.97</v>
      </c>
      <c r="D223" s="24">
        <f t="shared" si="50"/>
        <v>1361277</v>
      </c>
      <c r="E223" s="24">
        <v>568291</v>
      </c>
      <c r="F223" s="24">
        <v>157965</v>
      </c>
      <c r="G223" s="24">
        <v>350483</v>
      </c>
      <c r="H223" s="24">
        <v>93705</v>
      </c>
      <c r="I223" s="24">
        <v>190833</v>
      </c>
      <c r="J223" s="27">
        <v>0</v>
      </c>
      <c r="K223" s="27">
        <v>0</v>
      </c>
      <c r="L223" s="24">
        <v>218</v>
      </c>
      <c r="M223" s="24">
        <v>1029365</v>
      </c>
      <c r="N223" s="27">
        <v>0</v>
      </c>
      <c r="O223" s="27">
        <v>0</v>
      </c>
      <c r="P223" s="24">
        <v>167.7</v>
      </c>
      <c r="Q223" s="24">
        <v>1245089</v>
      </c>
      <c r="R223" s="24">
        <v>0</v>
      </c>
      <c r="S223" s="24">
        <v>0</v>
      </c>
      <c r="T223" s="24">
        <v>0</v>
      </c>
      <c r="U223" s="24">
        <v>0</v>
      </c>
      <c r="V223" s="24">
        <v>26919.97</v>
      </c>
      <c r="W223" s="177"/>
      <c r="X223" s="177"/>
      <c r="Y223" s="177"/>
      <c r="Z223" s="177"/>
    </row>
    <row r="224" spans="1:26" s="19" customFormat="1" x14ac:dyDescent="0.25">
      <c r="A224" s="58" t="s">
        <v>483</v>
      </c>
      <c r="B224" s="26" t="s">
        <v>871</v>
      </c>
      <c r="C224" s="24">
        <f t="shared" si="49"/>
        <v>8295474.2699999996</v>
      </c>
      <c r="D224" s="24">
        <f t="shared" si="50"/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7">
        <v>0</v>
      </c>
      <c r="K224" s="27">
        <v>0</v>
      </c>
      <c r="L224" s="24">
        <v>0</v>
      </c>
      <c r="M224" s="24">
        <v>0</v>
      </c>
      <c r="N224" s="27">
        <v>0</v>
      </c>
      <c r="O224" s="27">
        <v>0</v>
      </c>
      <c r="P224" s="24">
        <v>1709.8</v>
      </c>
      <c r="Q224" s="24">
        <v>7866601.2699999996</v>
      </c>
      <c r="R224" s="24">
        <v>0</v>
      </c>
      <c r="S224" s="24">
        <v>0</v>
      </c>
      <c r="T224" s="24">
        <v>0</v>
      </c>
      <c r="U224" s="24">
        <v>0</v>
      </c>
      <c r="V224" s="24">
        <v>428873</v>
      </c>
      <c r="W224" s="177"/>
      <c r="X224" s="177"/>
      <c r="Y224" s="177"/>
      <c r="Z224" s="177"/>
    </row>
    <row r="225" spans="1:26" s="19" customFormat="1" x14ac:dyDescent="0.25">
      <c r="A225" s="58" t="s">
        <v>484</v>
      </c>
      <c r="B225" s="116" t="s">
        <v>82</v>
      </c>
      <c r="C225" s="119">
        <f t="shared" si="49"/>
        <v>2365000</v>
      </c>
      <c r="D225" s="180">
        <f t="shared" si="50"/>
        <v>2365000</v>
      </c>
      <c r="E225" s="180">
        <v>0</v>
      </c>
      <c r="F225" s="180">
        <v>1265000</v>
      </c>
      <c r="G225" s="180">
        <v>0</v>
      </c>
      <c r="H225" s="180">
        <v>1100000</v>
      </c>
      <c r="I225" s="119">
        <v>0</v>
      </c>
      <c r="J225" s="119">
        <v>0</v>
      </c>
      <c r="K225" s="119">
        <v>0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v>0</v>
      </c>
      <c r="R225" s="119">
        <v>0</v>
      </c>
      <c r="S225" s="119">
        <v>0</v>
      </c>
      <c r="T225" s="119">
        <v>0</v>
      </c>
      <c r="U225" s="119">
        <v>0</v>
      </c>
      <c r="V225" s="119">
        <v>0</v>
      </c>
      <c r="W225" s="177"/>
      <c r="X225" s="177"/>
      <c r="Y225" s="177"/>
      <c r="Z225" s="177"/>
    </row>
    <row r="226" spans="1:26" s="19" customFormat="1" x14ac:dyDescent="0.25">
      <c r="A226" s="58" t="s">
        <v>485</v>
      </c>
      <c r="B226" s="26" t="s">
        <v>872</v>
      </c>
      <c r="C226" s="24">
        <f t="shared" si="49"/>
        <v>4454382.08</v>
      </c>
      <c r="D226" s="24">
        <f t="shared" si="50"/>
        <v>2574768</v>
      </c>
      <c r="E226" s="24">
        <v>959967</v>
      </c>
      <c r="F226" s="24">
        <v>319371</v>
      </c>
      <c r="G226" s="24">
        <v>503222</v>
      </c>
      <c r="H226" s="24">
        <v>220775</v>
      </c>
      <c r="I226" s="24">
        <v>571433</v>
      </c>
      <c r="J226" s="27">
        <v>0</v>
      </c>
      <c r="K226" s="27">
        <v>0</v>
      </c>
      <c r="L226" s="24">
        <v>568</v>
      </c>
      <c r="M226" s="24">
        <v>1710185</v>
      </c>
      <c r="N226" s="27">
        <v>0</v>
      </c>
      <c r="O226" s="27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169429.08</v>
      </c>
      <c r="W226" s="177"/>
      <c r="X226" s="177"/>
      <c r="Y226" s="177"/>
      <c r="Z226" s="177"/>
    </row>
    <row r="227" spans="1:26" s="19" customFormat="1" x14ac:dyDescent="0.25">
      <c r="A227" s="58" t="s">
        <v>487</v>
      </c>
      <c r="B227" s="26" t="s">
        <v>873</v>
      </c>
      <c r="C227" s="24">
        <f t="shared" si="49"/>
        <v>6699069.3300000001</v>
      </c>
      <c r="D227" s="24">
        <f t="shared" si="50"/>
        <v>2400575</v>
      </c>
      <c r="E227" s="24">
        <v>1437706</v>
      </c>
      <c r="F227" s="24">
        <v>305586</v>
      </c>
      <c r="G227" s="24">
        <v>0</v>
      </c>
      <c r="H227" s="24">
        <v>163273</v>
      </c>
      <c r="I227" s="24">
        <v>494010</v>
      </c>
      <c r="J227" s="24">
        <v>0</v>
      </c>
      <c r="K227" s="24">
        <v>0</v>
      </c>
      <c r="L227" s="24">
        <v>300</v>
      </c>
      <c r="M227" s="24">
        <v>1298597</v>
      </c>
      <c r="N227" s="27">
        <v>0</v>
      </c>
      <c r="O227" s="27">
        <v>0</v>
      </c>
      <c r="P227" s="24">
        <v>326.8</v>
      </c>
      <c r="Q227" s="24">
        <v>2935396</v>
      </c>
      <c r="R227" s="24">
        <v>0</v>
      </c>
      <c r="S227" s="24">
        <v>0</v>
      </c>
      <c r="T227" s="24">
        <v>0</v>
      </c>
      <c r="U227" s="24">
        <v>0</v>
      </c>
      <c r="V227" s="24">
        <v>64501.33</v>
      </c>
      <c r="W227" s="177"/>
      <c r="X227" s="177"/>
      <c r="Y227" s="177"/>
      <c r="Z227" s="177"/>
    </row>
    <row r="228" spans="1:26" s="19" customFormat="1" x14ac:dyDescent="0.25">
      <c r="A228" s="58" t="s">
        <v>488</v>
      </c>
      <c r="B228" s="26" t="s">
        <v>874</v>
      </c>
      <c r="C228" s="24">
        <f t="shared" si="49"/>
        <v>94929</v>
      </c>
      <c r="D228" s="24">
        <f t="shared" si="50"/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7">
        <v>0</v>
      </c>
      <c r="O228" s="27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94929</v>
      </c>
      <c r="W228" s="177"/>
      <c r="X228" s="177"/>
      <c r="Y228" s="177"/>
      <c r="Z228" s="177"/>
    </row>
    <row r="229" spans="1:26" s="19" customFormat="1" x14ac:dyDescent="0.25">
      <c r="A229" s="58" t="s">
        <v>489</v>
      </c>
      <c r="B229" s="26" t="s">
        <v>875</v>
      </c>
      <c r="C229" s="24">
        <f t="shared" si="49"/>
        <v>6705519</v>
      </c>
      <c r="D229" s="24">
        <f t="shared" si="50"/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7">
        <v>0</v>
      </c>
      <c r="O229" s="27">
        <v>0</v>
      </c>
      <c r="P229" s="24">
        <v>1305.5</v>
      </c>
      <c r="Q229" s="24">
        <v>6367648</v>
      </c>
      <c r="R229" s="24">
        <v>0</v>
      </c>
      <c r="S229" s="24">
        <v>0</v>
      </c>
      <c r="T229" s="24">
        <v>0</v>
      </c>
      <c r="U229" s="24">
        <v>0</v>
      </c>
      <c r="V229" s="24">
        <v>337871</v>
      </c>
      <c r="W229" s="177"/>
      <c r="X229" s="177"/>
      <c r="Y229" s="177"/>
      <c r="Z229" s="177"/>
    </row>
    <row r="230" spans="1:26" s="19" customFormat="1" x14ac:dyDescent="0.25">
      <c r="A230" s="58" t="s">
        <v>490</v>
      </c>
      <c r="B230" s="26" t="s">
        <v>876</v>
      </c>
      <c r="C230" s="24">
        <f t="shared" si="49"/>
        <v>184212</v>
      </c>
      <c r="D230" s="24">
        <f t="shared" si="50"/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184212</v>
      </c>
      <c r="W230" s="177"/>
      <c r="X230" s="177"/>
      <c r="Y230" s="177"/>
      <c r="Z230" s="177"/>
    </row>
    <row r="231" spans="1:26" s="19" customFormat="1" x14ac:dyDescent="0.25">
      <c r="A231" s="58" t="s">
        <v>491</v>
      </c>
      <c r="B231" s="26" t="s">
        <v>877</v>
      </c>
      <c r="C231" s="24">
        <f t="shared" si="49"/>
        <v>913141</v>
      </c>
      <c r="D231" s="24">
        <f t="shared" si="50"/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7">
        <v>0</v>
      </c>
      <c r="O231" s="27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913141</v>
      </c>
      <c r="W231" s="177"/>
      <c r="X231" s="177"/>
      <c r="Y231" s="177"/>
      <c r="Z231" s="177"/>
    </row>
    <row r="232" spans="1:26" s="19" customFormat="1" x14ac:dyDescent="0.25">
      <c r="A232" s="58" t="s">
        <v>492</v>
      </c>
      <c r="B232" s="26" t="s">
        <v>878</v>
      </c>
      <c r="C232" s="24">
        <f t="shared" si="49"/>
        <v>334407</v>
      </c>
      <c r="D232" s="24">
        <f t="shared" si="50"/>
        <v>0</v>
      </c>
      <c r="E232" s="27">
        <v>0</v>
      </c>
      <c r="F232" s="27">
        <v>0</v>
      </c>
      <c r="G232" s="24">
        <v>0</v>
      </c>
      <c r="H232" s="27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7">
        <v>0</v>
      </c>
      <c r="O232" s="27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334407</v>
      </c>
      <c r="W232" s="177"/>
      <c r="X232" s="177"/>
      <c r="Y232" s="177"/>
      <c r="Z232" s="177"/>
    </row>
    <row r="233" spans="1:26" s="19" customFormat="1" x14ac:dyDescent="0.25">
      <c r="A233" s="58" t="s">
        <v>493</v>
      </c>
      <c r="B233" s="26" t="s">
        <v>879</v>
      </c>
      <c r="C233" s="24">
        <f t="shared" si="49"/>
        <v>226201</v>
      </c>
      <c r="D233" s="24">
        <f t="shared" si="50"/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7">
        <v>0</v>
      </c>
      <c r="O233" s="27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226201</v>
      </c>
      <c r="W233" s="177"/>
      <c r="X233" s="177"/>
      <c r="Y233" s="177"/>
      <c r="Z233" s="177"/>
    </row>
    <row r="234" spans="1:26" s="19" customFormat="1" x14ac:dyDescent="0.25">
      <c r="A234" s="58" t="s">
        <v>494</v>
      </c>
      <c r="B234" s="26" t="s">
        <v>880</v>
      </c>
      <c r="C234" s="24">
        <f t="shared" si="49"/>
        <v>296958</v>
      </c>
      <c r="D234" s="24">
        <f t="shared" si="50"/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7">
        <v>0</v>
      </c>
      <c r="K234" s="27">
        <v>0</v>
      </c>
      <c r="L234" s="24">
        <v>0</v>
      </c>
      <c r="M234" s="24">
        <v>0</v>
      </c>
      <c r="N234" s="27">
        <v>0</v>
      </c>
      <c r="O234" s="27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296958</v>
      </c>
      <c r="W234" s="177"/>
      <c r="X234" s="177"/>
      <c r="Y234" s="177"/>
      <c r="Z234" s="177"/>
    </row>
    <row r="235" spans="1:26" s="19" customFormat="1" x14ac:dyDescent="0.25">
      <c r="A235" s="58" t="s">
        <v>495</v>
      </c>
      <c r="B235" s="26" t="s">
        <v>881</v>
      </c>
      <c r="C235" s="24">
        <f t="shared" si="49"/>
        <v>100472</v>
      </c>
      <c r="D235" s="24">
        <f t="shared" si="50"/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7">
        <v>0</v>
      </c>
      <c r="K235" s="27">
        <v>0</v>
      </c>
      <c r="L235" s="24">
        <v>0</v>
      </c>
      <c r="M235" s="24">
        <v>0</v>
      </c>
      <c r="N235" s="27">
        <v>0</v>
      </c>
      <c r="O235" s="27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100472</v>
      </c>
      <c r="W235" s="177"/>
      <c r="X235" s="177"/>
      <c r="Y235" s="177"/>
      <c r="Z235" s="177"/>
    </row>
    <row r="236" spans="1:26" s="19" customFormat="1" x14ac:dyDescent="0.25">
      <c r="A236" s="58" t="s">
        <v>496</v>
      </c>
      <c r="B236" s="26" t="s">
        <v>882</v>
      </c>
      <c r="C236" s="24">
        <f t="shared" si="49"/>
        <v>99793</v>
      </c>
      <c r="D236" s="24">
        <f t="shared" si="50"/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7">
        <v>0</v>
      </c>
      <c r="K236" s="27">
        <v>0</v>
      </c>
      <c r="L236" s="24">
        <v>0</v>
      </c>
      <c r="M236" s="24">
        <v>0</v>
      </c>
      <c r="N236" s="27">
        <v>0</v>
      </c>
      <c r="O236" s="27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99793</v>
      </c>
      <c r="W236" s="177"/>
      <c r="X236" s="177"/>
      <c r="Y236" s="177"/>
      <c r="Z236" s="177"/>
    </row>
    <row r="237" spans="1:26" s="19" customFormat="1" x14ac:dyDescent="0.25">
      <c r="A237" s="58" t="s">
        <v>497</v>
      </c>
      <c r="B237" s="26" t="s">
        <v>883</v>
      </c>
      <c r="C237" s="24">
        <f t="shared" si="49"/>
        <v>70168</v>
      </c>
      <c r="D237" s="24">
        <f t="shared" si="50"/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7">
        <v>0</v>
      </c>
      <c r="K237" s="27">
        <v>0</v>
      </c>
      <c r="L237" s="24">
        <v>0</v>
      </c>
      <c r="M237" s="24">
        <v>0</v>
      </c>
      <c r="N237" s="27">
        <v>0</v>
      </c>
      <c r="O237" s="27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70168</v>
      </c>
      <c r="W237" s="177"/>
      <c r="X237" s="177"/>
      <c r="Y237" s="177"/>
      <c r="Z237" s="177"/>
    </row>
    <row r="238" spans="1:26" s="19" customFormat="1" x14ac:dyDescent="0.25">
      <c r="A238" s="58" t="s">
        <v>498</v>
      </c>
      <c r="B238" s="26" t="s">
        <v>884</v>
      </c>
      <c r="C238" s="24">
        <f t="shared" si="49"/>
        <v>9374782.2699999996</v>
      </c>
      <c r="D238" s="24">
        <f t="shared" si="50"/>
        <v>6062989.2700000005</v>
      </c>
      <c r="E238" s="24">
        <v>3360168.63</v>
      </c>
      <c r="F238" s="24">
        <v>424131.04</v>
      </c>
      <c r="G238" s="24">
        <v>999261.2</v>
      </c>
      <c r="H238" s="24">
        <v>309904.40000000002</v>
      </c>
      <c r="I238" s="24">
        <v>969524</v>
      </c>
      <c r="J238" s="24">
        <v>0</v>
      </c>
      <c r="K238" s="24">
        <v>0</v>
      </c>
      <c r="L238" s="24">
        <v>738.5</v>
      </c>
      <c r="M238" s="24">
        <v>3311793</v>
      </c>
      <c r="N238" s="27">
        <v>0</v>
      </c>
      <c r="O238" s="27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177"/>
      <c r="X238" s="177"/>
      <c r="Y238" s="177"/>
      <c r="Z238" s="177"/>
    </row>
    <row r="239" spans="1:26" s="19" customFormat="1" x14ac:dyDescent="0.25">
      <c r="A239" s="58" t="s">
        <v>499</v>
      </c>
      <c r="B239" s="26" t="s">
        <v>885</v>
      </c>
      <c r="C239" s="24">
        <f t="shared" si="49"/>
        <v>2341620.87</v>
      </c>
      <c r="D239" s="24">
        <f t="shared" si="50"/>
        <v>2341620.87</v>
      </c>
      <c r="E239" s="24">
        <v>0</v>
      </c>
      <c r="F239" s="24">
        <v>0</v>
      </c>
      <c r="G239" s="24">
        <v>838771.63</v>
      </c>
      <c r="H239" s="24">
        <v>499937.24</v>
      </c>
      <c r="I239" s="24">
        <v>1002912</v>
      </c>
      <c r="J239" s="24">
        <v>0</v>
      </c>
      <c r="K239" s="24">
        <v>0</v>
      </c>
      <c r="L239" s="24">
        <v>0</v>
      </c>
      <c r="M239" s="24">
        <v>0</v>
      </c>
      <c r="N239" s="27">
        <v>0</v>
      </c>
      <c r="O239" s="27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177"/>
      <c r="X239" s="177"/>
      <c r="Y239" s="177"/>
      <c r="Z239" s="177"/>
    </row>
    <row r="240" spans="1:26" s="19" customFormat="1" x14ac:dyDescent="0.25">
      <c r="A240" s="58" t="s">
        <v>500</v>
      </c>
      <c r="B240" s="26" t="s">
        <v>886</v>
      </c>
      <c r="C240" s="24">
        <f t="shared" si="49"/>
        <v>317595</v>
      </c>
      <c r="D240" s="24">
        <f t="shared" si="50"/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7">
        <v>0</v>
      </c>
      <c r="O240" s="27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317595</v>
      </c>
      <c r="W240" s="177"/>
      <c r="X240" s="177"/>
      <c r="Y240" s="177"/>
      <c r="Z240" s="177"/>
    </row>
    <row r="241" spans="1:26" s="19" customFormat="1" x14ac:dyDescent="0.25">
      <c r="A241" s="58" t="s">
        <v>501</v>
      </c>
      <c r="B241" s="116" t="s">
        <v>83</v>
      </c>
      <c r="C241" s="119">
        <f t="shared" si="49"/>
        <v>800000</v>
      </c>
      <c r="D241" s="119">
        <f t="shared" si="50"/>
        <v>0</v>
      </c>
      <c r="E241" s="119">
        <v>0</v>
      </c>
      <c r="F241" s="119">
        <v>0</v>
      </c>
      <c r="G241" s="119">
        <v>0</v>
      </c>
      <c r="H241" s="119">
        <v>0</v>
      </c>
      <c r="I241" s="119">
        <v>0</v>
      </c>
      <c r="J241" s="125">
        <v>0</v>
      </c>
      <c r="K241" s="125">
        <v>0</v>
      </c>
      <c r="L241" s="119">
        <v>0</v>
      </c>
      <c r="M241" s="119">
        <v>800000</v>
      </c>
      <c r="N241" s="125">
        <v>0</v>
      </c>
      <c r="O241" s="125">
        <v>0</v>
      </c>
      <c r="P241" s="119">
        <v>0</v>
      </c>
      <c r="Q241" s="119">
        <v>0</v>
      </c>
      <c r="R241" s="119">
        <v>0</v>
      </c>
      <c r="S241" s="119">
        <v>0</v>
      </c>
      <c r="T241" s="119">
        <v>0</v>
      </c>
      <c r="U241" s="119">
        <v>0</v>
      </c>
      <c r="V241" s="119">
        <v>0</v>
      </c>
      <c r="W241" s="177"/>
      <c r="X241" s="177"/>
      <c r="Y241" s="177"/>
      <c r="Z241" s="177"/>
    </row>
    <row r="242" spans="1:26" s="19" customFormat="1" x14ac:dyDescent="0.25">
      <c r="A242" s="58" t="s">
        <v>502</v>
      </c>
      <c r="B242" s="26" t="s">
        <v>887</v>
      </c>
      <c r="C242" s="24">
        <f t="shared" si="49"/>
        <v>108400</v>
      </c>
      <c r="D242" s="24">
        <f t="shared" si="50"/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7">
        <v>0</v>
      </c>
      <c r="K242" s="27">
        <v>0</v>
      </c>
      <c r="L242" s="24">
        <v>0</v>
      </c>
      <c r="M242" s="24">
        <v>0</v>
      </c>
      <c r="N242" s="27">
        <v>0</v>
      </c>
      <c r="O242" s="27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108400</v>
      </c>
      <c r="W242" s="177"/>
      <c r="X242" s="177"/>
      <c r="Y242" s="177"/>
      <c r="Z242" s="177"/>
    </row>
    <row r="243" spans="1:26" s="19" customFormat="1" x14ac:dyDescent="0.25">
      <c r="A243" s="58" t="s">
        <v>503</v>
      </c>
      <c r="B243" s="26" t="s">
        <v>888</v>
      </c>
      <c r="C243" s="24">
        <f t="shared" si="49"/>
        <v>1111681</v>
      </c>
      <c r="D243" s="24">
        <f t="shared" si="50"/>
        <v>1111681</v>
      </c>
      <c r="E243" s="24">
        <v>0</v>
      </c>
      <c r="F243" s="24">
        <v>321999</v>
      </c>
      <c r="G243" s="24">
        <v>407856</v>
      </c>
      <c r="H243" s="24">
        <v>381826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7">
        <v>0</v>
      </c>
      <c r="O243" s="27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177"/>
      <c r="X243" s="177"/>
      <c r="Y243" s="177"/>
      <c r="Z243" s="177"/>
    </row>
    <row r="244" spans="1:26" s="19" customFormat="1" x14ac:dyDescent="0.25">
      <c r="A244" s="58" t="s">
        <v>504</v>
      </c>
      <c r="B244" s="26" t="s">
        <v>205</v>
      </c>
      <c r="C244" s="24">
        <f t="shared" si="49"/>
        <v>657094</v>
      </c>
      <c r="D244" s="24">
        <f t="shared" si="50"/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7">
        <v>0</v>
      </c>
      <c r="O244" s="27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657094</v>
      </c>
      <c r="W244" s="177"/>
      <c r="X244" s="177"/>
      <c r="Y244" s="177"/>
      <c r="Z244" s="177"/>
    </row>
    <row r="245" spans="1:26" s="19" customFormat="1" x14ac:dyDescent="0.25">
      <c r="A245" s="58" t="s">
        <v>505</v>
      </c>
      <c r="B245" s="26" t="s">
        <v>890</v>
      </c>
      <c r="C245" s="24">
        <f t="shared" si="49"/>
        <v>124836</v>
      </c>
      <c r="D245" s="24">
        <f t="shared" si="50"/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7">
        <v>0</v>
      </c>
      <c r="O245" s="27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24">
        <v>124836</v>
      </c>
      <c r="W245" s="177"/>
      <c r="X245" s="177"/>
      <c r="Y245" s="177"/>
      <c r="Z245" s="177"/>
    </row>
    <row r="246" spans="1:26" s="19" customFormat="1" x14ac:dyDescent="0.25">
      <c r="A246" s="58" t="s">
        <v>506</v>
      </c>
      <c r="B246" s="26" t="s">
        <v>891</v>
      </c>
      <c r="C246" s="24">
        <f t="shared" si="49"/>
        <v>627937</v>
      </c>
      <c r="D246" s="24">
        <f t="shared" si="50"/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7">
        <v>0</v>
      </c>
      <c r="O246" s="27">
        <v>0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627937</v>
      </c>
      <c r="W246" s="177"/>
      <c r="X246" s="177"/>
      <c r="Y246" s="177"/>
      <c r="Z246" s="177"/>
    </row>
    <row r="247" spans="1:26" s="19" customFormat="1" x14ac:dyDescent="0.25">
      <c r="A247" s="58" t="s">
        <v>507</v>
      </c>
      <c r="B247" s="26" t="s">
        <v>892</v>
      </c>
      <c r="C247" s="24">
        <f t="shared" si="49"/>
        <v>265044</v>
      </c>
      <c r="D247" s="24">
        <f t="shared" si="50"/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7">
        <v>0</v>
      </c>
      <c r="K247" s="27">
        <v>0</v>
      </c>
      <c r="L247" s="24">
        <v>0</v>
      </c>
      <c r="M247" s="24">
        <v>0</v>
      </c>
      <c r="N247" s="27">
        <v>0</v>
      </c>
      <c r="O247" s="27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  <c r="V247" s="24">
        <v>265044</v>
      </c>
      <c r="W247" s="177"/>
      <c r="X247" s="177"/>
      <c r="Y247" s="177"/>
      <c r="Z247" s="177"/>
    </row>
    <row r="248" spans="1:26" s="19" customFormat="1" x14ac:dyDescent="0.25">
      <c r="A248" s="58" t="s">
        <v>827</v>
      </c>
      <c r="B248" s="26" t="s">
        <v>893</v>
      </c>
      <c r="C248" s="24">
        <f t="shared" si="49"/>
        <v>100231</v>
      </c>
      <c r="D248" s="24">
        <f t="shared" si="50"/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7">
        <v>0</v>
      </c>
      <c r="K248" s="27">
        <v>0</v>
      </c>
      <c r="L248" s="24">
        <v>0</v>
      </c>
      <c r="M248" s="24">
        <v>0</v>
      </c>
      <c r="N248" s="27">
        <v>0</v>
      </c>
      <c r="O248" s="27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100231</v>
      </c>
      <c r="W248" s="177"/>
      <c r="X248" s="177"/>
      <c r="Y248" s="177"/>
      <c r="Z248" s="177"/>
    </row>
    <row r="249" spans="1:26" s="19" customFormat="1" x14ac:dyDescent="0.25">
      <c r="A249" s="58" t="s">
        <v>828</v>
      </c>
      <c r="B249" s="26" t="s">
        <v>894</v>
      </c>
      <c r="C249" s="24">
        <f t="shared" si="49"/>
        <v>100135</v>
      </c>
      <c r="D249" s="24">
        <f t="shared" si="50"/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7">
        <v>0</v>
      </c>
      <c r="K249" s="27">
        <v>0</v>
      </c>
      <c r="L249" s="24">
        <v>0</v>
      </c>
      <c r="M249" s="24">
        <v>0</v>
      </c>
      <c r="N249" s="27">
        <v>0</v>
      </c>
      <c r="O249" s="27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100135</v>
      </c>
      <c r="W249" s="177"/>
      <c r="X249" s="177"/>
      <c r="Y249" s="177"/>
      <c r="Z249" s="177"/>
    </row>
    <row r="250" spans="1:26" s="19" customFormat="1" x14ac:dyDescent="0.25">
      <c r="A250" s="58" t="s">
        <v>829</v>
      </c>
      <c r="B250" s="26" t="s">
        <v>895</v>
      </c>
      <c r="C250" s="24">
        <f t="shared" si="49"/>
        <v>13834832</v>
      </c>
      <c r="D250" s="24">
        <f t="shared" si="50"/>
        <v>13834832</v>
      </c>
      <c r="E250" s="24">
        <v>6829314</v>
      </c>
      <c r="F250" s="24">
        <v>1342422</v>
      </c>
      <c r="G250" s="24">
        <v>2220396</v>
      </c>
      <c r="H250" s="24">
        <v>868284</v>
      </c>
      <c r="I250" s="24">
        <v>2574416</v>
      </c>
      <c r="J250" s="24">
        <v>0</v>
      </c>
      <c r="K250" s="24">
        <v>0</v>
      </c>
      <c r="L250" s="24">
        <v>0</v>
      </c>
      <c r="M250" s="24">
        <v>0</v>
      </c>
      <c r="N250" s="27">
        <v>0</v>
      </c>
      <c r="O250" s="27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177"/>
      <c r="X250" s="177"/>
      <c r="Y250" s="177"/>
      <c r="Z250" s="177"/>
    </row>
    <row r="251" spans="1:26" s="19" customFormat="1" x14ac:dyDescent="0.25">
      <c r="A251" s="58" t="s">
        <v>830</v>
      </c>
      <c r="B251" s="26" t="s">
        <v>896</v>
      </c>
      <c r="C251" s="24">
        <f t="shared" si="49"/>
        <v>105829</v>
      </c>
      <c r="D251" s="24">
        <f t="shared" si="50"/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7">
        <v>0</v>
      </c>
      <c r="K251" s="27">
        <v>0</v>
      </c>
      <c r="L251" s="24">
        <v>0</v>
      </c>
      <c r="M251" s="24">
        <v>0</v>
      </c>
      <c r="N251" s="27">
        <v>0</v>
      </c>
      <c r="O251" s="27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105829</v>
      </c>
      <c r="W251" s="177"/>
      <c r="X251" s="177"/>
      <c r="Y251" s="177"/>
      <c r="Z251" s="177"/>
    </row>
    <row r="252" spans="1:26" s="19" customFormat="1" x14ac:dyDescent="0.25">
      <c r="A252" s="58" t="s">
        <v>831</v>
      </c>
      <c r="B252" s="26" t="s">
        <v>897</v>
      </c>
      <c r="C252" s="24">
        <f t="shared" si="49"/>
        <v>105814</v>
      </c>
      <c r="D252" s="24">
        <f t="shared" si="50"/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7">
        <v>0</v>
      </c>
      <c r="K252" s="27">
        <v>0</v>
      </c>
      <c r="L252" s="24">
        <v>0</v>
      </c>
      <c r="M252" s="24">
        <v>0</v>
      </c>
      <c r="N252" s="27">
        <v>0</v>
      </c>
      <c r="O252" s="27">
        <v>0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105814</v>
      </c>
      <c r="W252" s="177"/>
      <c r="X252" s="177"/>
      <c r="Y252" s="177"/>
      <c r="Z252" s="177"/>
    </row>
    <row r="253" spans="1:26" s="19" customFormat="1" x14ac:dyDescent="0.25">
      <c r="A253" s="58" t="s">
        <v>832</v>
      </c>
      <c r="B253" s="26" t="s">
        <v>898</v>
      </c>
      <c r="C253" s="24">
        <f t="shared" si="49"/>
        <v>4764370.42</v>
      </c>
      <c r="D253" s="24">
        <f t="shared" si="50"/>
        <v>4764370.42</v>
      </c>
      <c r="E253" s="24">
        <v>0</v>
      </c>
      <c r="F253" s="24">
        <v>0</v>
      </c>
      <c r="G253" s="24">
        <v>1968909.25</v>
      </c>
      <c r="H253" s="24">
        <v>827307.17</v>
      </c>
      <c r="I253" s="24">
        <v>1968154</v>
      </c>
      <c r="J253" s="24">
        <v>0</v>
      </c>
      <c r="K253" s="24">
        <v>0</v>
      </c>
      <c r="L253" s="24">
        <v>0</v>
      </c>
      <c r="M253" s="24">
        <v>0</v>
      </c>
      <c r="N253" s="27">
        <v>0</v>
      </c>
      <c r="O253" s="27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177"/>
      <c r="X253" s="177"/>
      <c r="Y253" s="177"/>
      <c r="Z253" s="177"/>
    </row>
    <row r="254" spans="1:26" s="19" customFormat="1" x14ac:dyDescent="0.25">
      <c r="A254" s="58" t="s">
        <v>833</v>
      </c>
      <c r="B254" s="26" t="s">
        <v>899</v>
      </c>
      <c r="C254" s="24">
        <f t="shared" si="49"/>
        <v>8322219</v>
      </c>
      <c r="D254" s="24">
        <f t="shared" si="50"/>
        <v>8322219</v>
      </c>
      <c r="E254" s="24">
        <v>3452351</v>
      </c>
      <c r="F254" s="24">
        <v>715806</v>
      </c>
      <c r="G254" s="24">
        <v>1428285</v>
      </c>
      <c r="H254" s="24">
        <v>786222</v>
      </c>
      <c r="I254" s="24">
        <v>1939555</v>
      </c>
      <c r="J254" s="24">
        <v>0</v>
      </c>
      <c r="K254" s="24">
        <v>0</v>
      </c>
      <c r="L254" s="24">
        <v>0</v>
      </c>
      <c r="M254" s="24">
        <v>0</v>
      </c>
      <c r="N254" s="27">
        <v>0</v>
      </c>
      <c r="O254" s="27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177"/>
      <c r="X254" s="177"/>
      <c r="Y254" s="177"/>
      <c r="Z254" s="177"/>
    </row>
    <row r="255" spans="1:26" s="19" customFormat="1" x14ac:dyDescent="0.25">
      <c r="A255" s="58" t="s">
        <v>834</v>
      </c>
      <c r="B255" s="26" t="s">
        <v>900</v>
      </c>
      <c r="C255" s="24">
        <f t="shared" si="49"/>
        <v>732629</v>
      </c>
      <c r="D255" s="24">
        <f t="shared" si="50"/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732629</v>
      </c>
      <c r="W255" s="177"/>
      <c r="X255" s="177"/>
      <c r="Y255" s="177"/>
      <c r="Z255" s="177"/>
    </row>
    <row r="256" spans="1:26" s="19" customFormat="1" x14ac:dyDescent="0.25">
      <c r="A256" s="58" t="s">
        <v>835</v>
      </c>
      <c r="B256" s="26" t="s">
        <v>901</v>
      </c>
      <c r="C256" s="24">
        <f t="shared" si="49"/>
        <v>9179759.8000000007</v>
      </c>
      <c r="D256" s="24">
        <f t="shared" si="50"/>
        <v>9179759.8000000007</v>
      </c>
      <c r="E256" s="24">
        <v>4565182.25</v>
      </c>
      <c r="F256" s="24">
        <v>830650.61</v>
      </c>
      <c r="G256" s="24">
        <v>1772559.94</v>
      </c>
      <c r="H256" s="24">
        <v>0</v>
      </c>
      <c r="I256" s="24">
        <v>2011367</v>
      </c>
      <c r="J256" s="24">
        <v>0</v>
      </c>
      <c r="K256" s="24">
        <v>0</v>
      </c>
      <c r="L256" s="24">
        <v>0</v>
      </c>
      <c r="M256" s="24">
        <v>0</v>
      </c>
      <c r="N256" s="27">
        <v>0</v>
      </c>
      <c r="O256" s="27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177"/>
      <c r="X256" s="177"/>
      <c r="Y256" s="177"/>
      <c r="Z256" s="177"/>
    </row>
    <row r="257" spans="1:26" s="19" customFormat="1" x14ac:dyDescent="0.25">
      <c r="A257" s="58" t="s">
        <v>836</v>
      </c>
      <c r="B257" s="26" t="s">
        <v>902</v>
      </c>
      <c r="C257" s="24">
        <f t="shared" si="49"/>
        <v>572017</v>
      </c>
      <c r="D257" s="24">
        <f t="shared" si="50"/>
        <v>572017</v>
      </c>
      <c r="E257" s="24">
        <v>0</v>
      </c>
      <c r="F257" s="24">
        <v>0</v>
      </c>
      <c r="G257" s="24">
        <v>572017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7">
        <v>0</v>
      </c>
      <c r="O257" s="27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177"/>
      <c r="X257" s="177"/>
      <c r="Y257" s="177"/>
      <c r="Z257" s="177"/>
    </row>
    <row r="258" spans="1:26" s="19" customFormat="1" x14ac:dyDescent="0.25">
      <c r="A258" s="58" t="s">
        <v>837</v>
      </c>
      <c r="B258" s="26" t="s">
        <v>903</v>
      </c>
      <c r="C258" s="24">
        <f t="shared" si="49"/>
        <v>556510</v>
      </c>
      <c r="D258" s="24">
        <f t="shared" si="50"/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7">
        <v>0</v>
      </c>
      <c r="O258" s="27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556510</v>
      </c>
      <c r="W258" s="177"/>
      <c r="X258" s="177"/>
      <c r="Y258" s="177"/>
      <c r="Z258" s="177"/>
    </row>
    <row r="259" spans="1:26" s="19" customFormat="1" x14ac:dyDescent="0.25">
      <c r="A259" s="58" t="s">
        <v>838</v>
      </c>
      <c r="B259" s="26" t="s">
        <v>904</v>
      </c>
      <c r="C259" s="24">
        <f t="shared" si="49"/>
        <v>101858</v>
      </c>
      <c r="D259" s="24">
        <f t="shared" si="50"/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7">
        <v>0</v>
      </c>
      <c r="K259" s="27">
        <v>0</v>
      </c>
      <c r="L259" s="24">
        <v>0</v>
      </c>
      <c r="M259" s="24">
        <v>0</v>
      </c>
      <c r="N259" s="27">
        <v>0</v>
      </c>
      <c r="O259" s="27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101858</v>
      </c>
      <c r="W259" s="177"/>
      <c r="X259" s="177"/>
      <c r="Y259" s="177"/>
      <c r="Z259" s="177"/>
    </row>
    <row r="260" spans="1:26" s="19" customFormat="1" x14ac:dyDescent="0.25">
      <c r="A260" s="58" t="s">
        <v>839</v>
      </c>
      <c r="B260" s="26" t="s">
        <v>905</v>
      </c>
      <c r="C260" s="24">
        <f t="shared" si="49"/>
        <v>128540</v>
      </c>
      <c r="D260" s="24">
        <f t="shared" si="50"/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7">
        <v>0</v>
      </c>
      <c r="K260" s="27">
        <v>0</v>
      </c>
      <c r="L260" s="24">
        <v>0</v>
      </c>
      <c r="M260" s="24">
        <v>0</v>
      </c>
      <c r="N260" s="27">
        <v>0</v>
      </c>
      <c r="O260" s="27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128540</v>
      </c>
      <c r="W260" s="177"/>
      <c r="X260" s="177"/>
      <c r="Y260" s="177"/>
      <c r="Z260" s="177"/>
    </row>
    <row r="261" spans="1:26" s="19" customFormat="1" x14ac:dyDescent="0.25">
      <c r="A261" s="58" t="s">
        <v>840</v>
      </c>
      <c r="B261" s="26" t="s">
        <v>906</v>
      </c>
      <c r="C261" s="24">
        <f t="shared" si="49"/>
        <v>5551088</v>
      </c>
      <c r="D261" s="24">
        <f t="shared" si="50"/>
        <v>5551088</v>
      </c>
      <c r="E261" s="24">
        <v>3279734</v>
      </c>
      <c r="F261" s="24">
        <v>605776</v>
      </c>
      <c r="G261" s="24">
        <v>1329472</v>
      </c>
      <c r="H261" s="24">
        <v>336106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7">
        <v>0</v>
      </c>
      <c r="O261" s="27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177"/>
      <c r="X261" s="177"/>
      <c r="Y261" s="177"/>
      <c r="Z261" s="177"/>
    </row>
    <row r="262" spans="1:26" s="19" customFormat="1" x14ac:dyDescent="0.25">
      <c r="A262" s="58" t="s">
        <v>841</v>
      </c>
      <c r="B262" s="26" t="s">
        <v>907</v>
      </c>
      <c r="C262" s="24">
        <f t="shared" si="49"/>
        <v>105805</v>
      </c>
      <c r="D262" s="24">
        <f t="shared" si="50"/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7">
        <v>0</v>
      </c>
      <c r="K262" s="27">
        <v>0</v>
      </c>
      <c r="L262" s="24">
        <v>0</v>
      </c>
      <c r="M262" s="24">
        <v>0</v>
      </c>
      <c r="N262" s="27">
        <v>0</v>
      </c>
      <c r="O262" s="27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105805</v>
      </c>
      <c r="W262" s="177"/>
      <c r="X262" s="177"/>
      <c r="Y262" s="177"/>
      <c r="Z262" s="177"/>
    </row>
    <row r="263" spans="1:26" s="19" customFormat="1" x14ac:dyDescent="0.25">
      <c r="A263" s="58" t="s">
        <v>842</v>
      </c>
      <c r="B263" s="26" t="s">
        <v>908</v>
      </c>
      <c r="C263" s="24">
        <f t="shared" si="49"/>
        <v>99966</v>
      </c>
      <c r="D263" s="24">
        <f t="shared" si="50"/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7">
        <v>0</v>
      </c>
      <c r="K263" s="27">
        <v>0</v>
      </c>
      <c r="L263" s="24">
        <v>0</v>
      </c>
      <c r="M263" s="24">
        <v>0</v>
      </c>
      <c r="N263" s="27">
        <v>0</v>
      </c>
      <c r="O263" s="27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99966</v>
      </c>
      <c r="W263" s="177"/>
      <c r="X263" s="177"/>
      <c r="Y263" s="177"/>
      <c r="Z263" s="177"/>
    </row>
    <row r="264" spans="1:26" s="19" customFormat="1" x14ac:dyDescent="0.25">
      <c r="A264" s="58" t="s">
        <v>843</v>
      </c>
      <c r="B264" s="26" t="s">
        <v>909</v>
      </c>
      <c r="C264" s="24">
        <f t="shared" si="49"/>
        <v>144030</v>
      </c>
      <c r="D264" s="24">
        <f t="shared" si="50"/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7">
        <v>0</v>
      </c>
      <c r="K264" s="27">
        <v>0</v>
      </c>
      <c r="L264" s="24">
        <v>0</v>
      </c>
      <c r="M264" s="24">
        <v>0</v>
      </c>
      <c r="N264" s="27">
        <v>0</v>
      </c>
      <c r="O264" s="27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144030</v>
      </c>
      <c r="W264" s="177"/>
      <c r="X264" s="177"/>
      <c r="Y264" s="177"/>
      <c r="Z264" s="177"/>
    </row>
    <row r="265" spans="1:26" s="19" customFormat="1" x14ac:dyDescent="0.25">
      <c r="A265" s="58" t="s">
        <v>844</v>
      </c>
      <c r="B265" s="26" t="s">
        <v>910</v>
      </c>
      <c r="C265" s="24">
        <f t="shared" si="49"/>
        <v>2607123</v>
      </c>
      <c r="D265" s="24">
        <f t="shared" si="50"/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400</v>
      </c>
      <c r="M265" s="24">
        <v>648102</v>
      </c>
      <c r="N265" s="27">
        <v>0</v>
      </c>
      <c r="O265" s="27">
        <v>0</v>
      </c>
      <c r="P265" s="24">
        <v>120</v>
      </c>
      <c r="Q265" s="24">
        <v>1959021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177"/>
      <c r="X265" s="177"/>
      <c r="Y265" s="177"/>
      <c r="Z265" s="177"/>
    </row>
    <row r="266" spans="1:26" s="19" customFormat="1" x14ac:dyDescent="0.25">
      <c r="A266" s="58" t="s">
        <v>845</v>
      </c>
      <c r="B266" s="26" t="s">
        <v>911</v>
      </c>
      <c r="C266" s="24">
        <f t="shared" si="49"/>
        <v>303733</v>
      </c>
      <c r="D266" s="24">
        <f t="shared" si="50"/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7">
        <v>0</v>
      </c>
      <c r="O266" s="27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303733</v>
      </c>
      <c r="W266" s="177"/>
      <c r="X266" s="177"/>
      <c r="Y266" s="177"/>
      <c r="Z266" s="177"/>
    </row>
    <row r="267" spans="1:26" s="19" customFormat="1" x14ac:dyDescent="0.25">
      <c r="A267" s="58" t="s">
        <v>846</v>
      </c>
      <c r="B267" s="181" t="s">
        <v>912</v>
      </c>
      <c r="C267" s="24">
        <f t="shared" si="49"/>
        <v>189642</v>
      </c>
      <c r="D267" s="24">
        <f t="shared" si="50"/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7">
        <v>0</v>
      </c>
      <c r="K267" s="27">
        <v>0</v>
      </c>
      <c r="L267" s="24">
        <v>0</v>
      </c>
      <c r="M267" s="24">
        <v>0</v>
      </c>
      <c r="N267" s="27">
        <v>0</v>
      </c>
      <c r="O267" s="27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189642</v>
      </c>
      <c r="W267" s="177"/>
      <c r="X267" s="177"/>
      <c r="Y267" s="177"/>
      <c r="Z267" s="177"/>
    </row>
    <row r="268" spans="1:26" s="19" customFormat="1" x14ac:dyDescent="0.25">
      <c r="A268" s="58" t="s">
        <v>847</v>
      </c>
      <c r="B268" s="26" t="s">
        <v>913</v>
      </c>
      <c r="C268" s="24">
        <f t="shared" ref="C268:C273" si="51">D268+M268+Q268+S268+T268+U268+V268</f>
        <v>3938358</v>
      </c>
      <c r="D268" s="24">
        <f t="shared" ref="D268:D273" si="52">SUM(E268:I268)</f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7">
        <v>0</v>
      </c>
      <c r="K268" s="27">
        <v>0</v>
      </c>
      <c r="L268" s="24">
        <v>801</v>
      </c>
      <c r="M268" s="24">
        <v>3855703</v>
      </c>
      <c r="N268" s="27">
        <v>0</v>
      </c>
      <c r="O268" s="27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82655</v>
      </c>
      <c r="W268" s="177"/>
      <c r="X268" s="177"/>
      <c r="Y268" s="177"/>
      <c r="Z268" s="177"/>
    </row>
    <row r="269" spans="1:26" s="19" customFormat="1" x14ac:dyDescent="0.25">
      <c r="A269" s="58" t="s">
        <v>848</v>
      </c>
      <c r="B269" s="26" t="s">
        <v>914</v>
      </c>
      <c r="C269" s="24">
        <f t="shared" si="51"/>
        <v>578035</v>
      </c>
      <c r="D269" s="24">
        <f t="shared" si="52"/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7">
        <v>0</v>
      </c>
      <c r="O269" s="27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578035</v>
      </c>
      <c r="W269" s="177"/>
      <c r="X269" s="177"/>
      <c r="Y269" s="177"/>
      <c r="Z269" s="177"/>
    </row>
    <row r="270" spans="1:26" s="19" customFormat="1" x14ac:dyDescent="0.25">
      <c r="A270" s="58" t="s">
        <v>77</v>
      </c>
      <c r="B270" s="124" t="s">
        <v>85</v>
      </c>
      <c r="C270" s="119">
        <f t="shared" si="51"/>
        <v>849523</v>
      </c>
      <c r="D270" s="119">
        <f t="shared" si="52"/>
        <v>0</v>
      </c>
      <c r="E270" s="119">
        <v>0</v>
      </c>
      <c r="F270" s="119">
        <v>0</v>
      </c>
      <c r="G270" s="119">
        <v>0</v>
      </c>
      <c r="H270" s="119">
        <v>0</v>
      </c>
      <c r="I270" s="119">
        <v>0</v>
      </c>
      <c r="J270" s="125">
        <v>0</v>
      </c>
      <c r="K270" s="125">
        <v>0</v>
      </c>
      <c r="L270" s="119">
        <v>0</v>
      </c>
      <c r="M270" s="119">
        <v>849523</v>
      </c>
      <c r="N270" s="125">
        <v>0</v>
      </c>
      <c r="O270" s="125">
        <v>0</v>
      </c>
      <c r="P270" s="119">
        <v>0</v>
      </c>
      <c r="Q270" s="119">
        <v>0</v>
      </c>
      <c r="R270" s="119">
        <v>0</v>
      </c>
      <c r="S270" s="119">
        <v>0</v>
      </c>
      <c r="T270" s="119">
        <v>0</v>
      </c>
      <c r="U270" s="119">
        <v>0</v>
      </c>
      <c r="V270" s="119">
        <v>0</v>
      </c>
      <c r="W270" s="177"/>
      <c r="X270" s="177"/>
      <c r="Y270" s="177"/>
      <c r="Z270" s="177"/>
    </row>
    <row r="271" spans="1:26" s="19" customFormat="1" x14ac:dyDescent="0.25">
      <c r="A271" s="58" t="s">
        <v>78</v>
      </c>
      <c r="B271" s="26" t="s">
        <v>915</v>
      </c>
      <c r="C271" s="24">
        <f t="shared" si="51"/>
        <v>8547959.5700000003</v>
      </c>
      <c r="D271" s="24">
        <f t="shared" si="52"/>
        <v>8547959.5700000003</v>
      </c>
      <c r="E271" s="24">
        <v>4140924.18</v>
      </c>
      <c r="F271" s="24">
        <v>782227.19</v>
      </c>
      <c r="G271" s="24">
        <v>938750.52</v>
      </c>
      <c r="H271" s="24">
        <v>734520.68</v>
      </c>
      <c r="I271" s="24">
        <v>1951537</v>
      </c>
      <c r="J271" s="27">
        <v>0</v>
      </c>
      <c r="K271" s="27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177"/>
      <c r="X271" s="177"/>
      <c r="Y271" s="177"/>
      <c r="Z271" s="177"/>
    </row>
    <row r="272" spans="1:26" s="19" customFormat="1" x14ac:dyDescent="0.25">
      <c r="A272" s="58" t="s">
        <v>79</v>
      </c>
      <c r="B272" s="26" t="s">
        <v>916</v>
      </c>
      <c r="C272" s="24">
        <f t="shared" si="51"/>
        <v>14231583.049999999</v>
      </c>
      <c r="D272" s="24">
        <f t="shared" si="52"/>
        <v>14231583.049999999</v>
      </c>
      <c r="E272" s="24">
        <v>7428660.9400000004</v>
      </c>
      <c r="F272" s="24">
        <v>1176715.07</v>
      </c>
      <c r="G272" s="24">
        <v>2236300.61</v>
      </c>
      <c r="H272" s="24">
        <v>915167.43</v>
      </c>
      <c r="I272" s="24">
        <v>2474739</v>
      </c>
      <c r="J272" s="24">
        <v>0</v>
      </c>
      <c r="K272" s="24">
        <v>0</v>
      </c>
      <c r="L272" s="24">
        <v>0</v>
      </c>
      <c r="M272" s="24">
        <v>0</v>
      </c>
      <c r="N272" s="27">
        <v>0</v>
      </c>
      <c r="O272" s="27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177"/>
      <c r="X272" s="177"/>
      <c r="Y272" s="177"/>
      <c r="Z272" s="177"/>
    </row>
    <row r="273" spans="1:26" s="19" customFormat="1" x14ac:dyDescent="0.25">
      <c r="A273" s="58" t="s">
        <v>80</v>
      </c>
      <c r="B273" s="181" t="s">
        <v>917</v>
      </c>
      <c r="C273" s="24">
        <f t="shared" si="51"/>
        <v>8606029.1699999999</v>
      </c>
      <c r="D273" s="24">
        <f t="shared" si="52"/>
        <v>2906625</v>
      </c>
      <c r="E273" s="24">
        <v>1463152</v>
      </c>
      <c r="F273" s="24">
        <v>281159</v>
      </c>
      <c r="G273" s="24">
        <v>461475</v>
      </c>
      <c r="H273" s="24">
        <v>168323</v>
      </c>
      <c r="I273" s="24">
        <v>532516</v>
      </c>
      <c r="J273" s="27">
        <v>0</v>
      </c>
      <c r="K273" s="27">
        <v>0</v>
      </c>
      <c r="L273" s="24">
        <v>449</v>
      </c>
      <c r="M273" s="24">
        <v>2325029.16</v>
      </c>
      <c r="N273" s="27">
        <v>0</v>
      </c>
      <c r="O273" s="27">
        <v>0</v>
      </c>
      <c r="P273" s="24">
        <v>254.3</v>
      </c>
      <c r="Q273" s="24">
        <v>3345449</v>
      </c>
      <c r="R273" s="24">
        <v>0</v>
      </c>
      <c r="S273" s="24">
        <v>0</v>
      </c>
      <c r="T273" s="24">
        <v>0</v>
      </c>
      <c r="U273" s="24">
        <v>0</v>
      </c>
      <c r="V273" s="24">
        <v>28926.01</v>
      </c>
      <c r="W273" s="177"/>
      <c r="X273" s="177"/>
      <c r="Y273" s="177"/>
      <c r="Z273" s="177"/>
    </row>
    <row r="274" spans="1:26" s="16" customFormat="1" x14ac:dyDescent="0.25">
      <c r="A274" s="99" t="s">
        <v>509</v>
      </c>
      <c r="B274" s="101" t="s">
        <v>508</v>
      </c>
      <c r="C274" s="102">
        <f t="shared" ref="C274:V274" si="53">SUM(C275:C288)</f>
        <v>35373319.859999999</v>
      </c>
      <c r="D274" s="102">
        <f t="shared" si="53"/>
        <v>18439642.049999997</v>
      </c>
      <c r="E274" s="102">
        <f t="shared" si="53"/>
        <v>14068407.92</v>
      </c>
      <c r="F274" s="102">
        <f t="shared" si="53"/>
        <v>1713690.1</v>
      </c>
      <c r="G274" s="102">
        <f t="shared" si="53"/>
        <v>0</v>
      </c>
      <c r="H274" s="102">
        <f t="shared" si="53"/>
        <v>2657544.0299999998</v>
      </c>
      <c r="I274" s="142">
        <f t="shared" si="53"/>
        <v>0</v>
      </c>
      <c r="J274" s="102">
        <f t="shared" si="53"/>
        <v>0</v>
      </c>
      <c r="K274" s="102">
        <f t="shared" si="53"/>
        <v>0</v>
      </c>
      <c r="L274" s="102">
        <f t="shared" si="53"/>
        <v>2968.1</v>
      </c>
      <c r="M274" s="102">
        <f t="shared" si="53"/>
        <v>7900235.6899999995</v>
      </c>
      <c r="N274" s="102">
        <f t="shared" si="53"/>
        <v>0</v>
      </c>
      <c r="O274" s="102">
        <f t="shared" si="53"/>
        <v>0</v>
      </c>
      <c r="P274" s="102">
        <f t="shared" si="53"/>
        <v>1707.4</v>
      </c>
      <c r="Q274" s="102">
        <f t="shared" si="53"/>
        <v>7853126</v>
      </c>
      <c r="R274" s="102">
        <f t="shared" si="53"/>
        <v>0</v>
      </c>
      <c r="S274" s="102">
        <f t="shared" si="53"/>
        <v>0</v>
      </c>
      <c r="T274" s="102">
        <f t="shared" si="53"/>
        <v>0</v>
      </c>
      <c r="U274" s="102">
        <f t="shared" si="53"/>
        <v>0</v>
      </c>
      <c r="V274" s="102">
        <f t="shared" si="53"/>
        <v>1180316.1200000001</v>
      </c>
      <c r="W274" s="57"/>
      <c r="X274" s="57"/>
      <c r="Y274" s="57"/>
      <c r="Z274" s="57"/>
    </row>
    <row r="275" spans="1:26" s="16" customFormat="1" x14ac:dyDescent="0.25">
      <c r="A275" s="206" t="s">
        <v>510</v>
      </c>
      <c r="B275" s="152" t="s">
        <v>1066</v>
      </c>
      <c r="C275" s="56">
        <f t="shared" ref="C275:C288" si="54">D275+M275+Q275+V275+S275</f>
        <v>2453198.66</v>
      </c>
      <c r="D275" s="56">
        <f t="shared" ref="D275:D288" si="55">SUM(E275:I275)</f>
        <v>0</v>
      </c>
      <c r="E275" s="234">
        <v>0</v>
      </c>
      <c r="F275" s="234">
        <v>0</v>
      </c>
      <c r="G275" s="234">
        <v>0</v>
      </c>
      <c r="H275" s="234">
        <v>0</v>
      </c>
      <c r="I275" s="234">
        <v>0</v>
      </c>
      <c r="J275" s="234">
        <v>0</v>
      </c>
      <c r="K275" s="234">
        <v>0</v>
      </c>
      <c r="L275" s="56">
        <v>1096</v>
      </c>
      <c r="M275" s="56">
        <v>2401283.69</v>
      </c>
      <c r="N275" s="234">
        <v>0</v>
      </c>
      <c r="O275" s="234">
        <v>0</v>
      </c>
      <c r="P275" s="234">
        <v>0</v>
      </c>
      <c r="Q275" s="234">
        <v>0</v>
      </c>
      <c r="R275" s="56">
        <v>0</v>
      </c>
      <c r="S275" s="56">
        <v>0</v>
      </c>
      <c r="T275" s="56">
        <v>0</v>
      </c>
      <c r="U275" s="56">
        <v>0</v>
      </c>
      <c r="V275" s="56">
        <v>51914.97</v>
      </c>
      <c r="W275" s="57"/>
      <c r="X275" s="57"/>
      <c r="Y275" s="57"/>
      <c r="Z275" s="57"/>
    </row>
    <row r="276" spans="1:26" s="16" customFormat="1" x14ac:dyDescent="0.25">
      <c r="A276" s="206" t="s">
        <v>511</v>
      </c>
      <c r="B276" s="152" t="s">
        <v>1067</v>
      </c>
      <c r="C276" s="56">
        <f t="shared" si="54"/>
        <v>3312315.48</v>
      </c>
      <c r="D276" s="56">
        <f t="shared" si="55"/>
        <v>0</v>
      </c>
      <c r="E276" s="234">
        <v>0</v>
      </c>
      <c r="F276" s="234">
        <v>0</v>
      </c>
      <c r="G276" s="234">
        <v>0</v>
      </c>
      <c r="H276" s="234">
        <v>0</v>
      </c>
      <c r="I276" s="234">
        <v>0</v>
      </c>
      <c r="J276" s="234">
        <v>0</v>
      </c>
      <c r="K276" s="234">
        <v>0</v>
      </c>
      <c r="L276" s="56">
        <v>1101.2</v>
      </c>
      <c r="M276" s="56">
        <v>3260485</v>
      </c>
      <c r="N276" s="234">
        <v>0</v>
      </c>
      <c r="O276" s="234">
        <v>0</v>
      </c>
      <c r="P276" s="234">
        <v>0</v>
      </c>
      <c r="Q276" s="234">
        <v>0</v>
      </c>
      <c r="R276" s="56">
        <v>0</v>
      </c>
      <c r="S276" s="56">
        <v>0</v>
      </c>
      <c r="T276" s="56">
        <v>0</v>
      </c>
      <c r="U276" s="56">
        <v>0</v>
      </c>
      <c r="V276" s="56">
        <v>51830.48</v>
      </c>
      <c r="W276" s="57"/>
      <c r="X276" s="57"/>
      <c r="Y276" s="57"/>
      <c r="Z276" s="57"/>
    </row>
    <row r="277" spans="1:26" s="16" customFormat="1" x14ac:dyDescent="0.25">
      <c r="A277" s="206" t="s">
        <v>512</v>
      </c>
      <c r="B277" s="152" t="s">
        <v>1069</v>
      </c>
      <c r="C277" s="56">
        <f t="shared" si="54"/>
        <v>7976716.4699999997</v>
      </c>
      <c r="D277" s="56">
        <f t="shared" si="55"/>
        <v>0</v>
      </c>
      <c r="E277" s="234">
        <v>0</v>
      </c>
      <c r="F277" s="234">
        <v>0</v>
      </c>
      <c r="G277" s="234">
        <v>0</v>
      </c>
      <c r="H277" s="56">
        <v>0</v>
      </c>
      <c r="I277" s="234">
        <v>0</v>
      </c>
      <c r="J277" s="234">
        <v>0</v>
      </c>
      <c r="K277" s="234">
        <v>0</v>
      </c>
      <c r="L277" s="56">
        <v>0</v>
      </c>
      <c r="M277" s="56">
        <v>0</v>
      </c>
      <c r="N277" s="234">
        <v>0</v>
      </c>
      <c r="O277" s="234">
        <v>0</v>
      </c>
      <c r="P277" s="234">
        <v>1707.4</v>
      </c>
      <c r="Q277" s="56">
        <v>7853126</v>
      </c>
      <c r="R277" s="56">
        <v>0</v>
      </c>
      <c r="S277" s="56">
        <v>0</v>
      </c>
      <c r="T277" s="56">
        <v>0</v>
      </c>
      <c r="U277" s="56">
        <v>0</v>
      </c>
      <c r="V277" s="56">
        <v>123590.47</v>
      </c>
      <c r="W277" s="57"/>
      <c r="X277" s="57"/>
      <c r="Y277" s="57"/>
      <c r="Z277" s="57"/>
    </row>
    <row r="278" spans="1:26" s="16" customFormat="1" x14ac:dyDescent="0.25">
      <c r="A278" s="206" t="s">
        <v>513</v>
      </c>
      <c r="B278" s="152" t="s">
        <v>1068</v>
      </c>
      <c r="C278" s="56">
        <f t="shared" si="54"/>
        <v>722445.86</v>
      </c>
      <c r="D278" s="56">
        <f t="shared" si="55"/>
        <v>651836.14</v>
      </c>
      <c r="E278" s="234">
        <v>0</v>
      </c>
      <c r="F278" s="234">
        <v>0</v>
      </c>
      <c r="G278" s="234">
        <v>0</v>
      </c>
      <c r="H278" s="234">
        <v>651836.14</v>
      </c>
      <c r="I278" s="234">
        <v>0</v>
      </c>
      <c r="J278" s="234">
        <v>0</v>
      </c>
      <c r="K278" s="234">
        <v>0</v>
      </c>
      <c r="L278" s="234">
        <v>0</v>
      </c>
      <c r="M278" s="234">
        <v>0</v>
      </c>
      <c r="N278" s="234">
        <v>0</v>
      </c>
      <c r="O278" s="234">
        <v>0</v>
      </c>
      <c r="P278" s="234">
        <v>0</v>
      </c>
      <c r="Q278" s="234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70609.72</v>
      </c>
      <c r="W278" s="57"/>
      <c r="X278" s="57"/>
      <c r="Y278" s="57"/>
      <c r="Z278" s="57"/>
    </row>
    <row r="279" spans="1:26" s="16" customFormat="1" x14ac:dyDescent="0.25">
      <c r="A279" s="206" t="s">
        <v>514</v>
      </c>
      <c r="B279" s="152" t="s">
        <v>1053</v>
      </c>
      <c r="C279" s="56">
        <f t="shared" si="54"/>
        <v>541660.56999999995</v>
      </c>
      <c r="D279" s="56">
        <f t="shared" si="55"/>
        <v>470775.49</v>
      </c>
      <c r="E279" s="234">
        <v>0</v>
      </c>
      <c r="F279" s="234">
        <v>0</v>
      </c>
      <c r="G279" s="234">
        <v>0</v>
      </c>
      <c r="H279" s="234">
        <v>470775.49</v>
      </c>
      <c r="I279" s="234">
        <v>0</v>
      </c>
      <c r="J279" s="234">
        <v>0</v>
      </c>
      <c r="K279" s="234">
        <v>0</v>
      </c>
      <c r="L279" s="234">
        <v>0</v>
      </c>
      <c r="M279" s="234">
        <v>0</v>
      </c>
      <c r="N279" s="234">
        <v>0</v>
      </c>
      <c r="O279" s="234">
        <v>0</v>
      </c>
      <c r="P279" s="234">
        <v>0</v>
      </c>
      <c r="Q279" s="234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70885.08</v>
      </c>
      <c r="W279" s="57"/>
      <c r="X279" s="57"/>
      <c r="Y279" s="57"/>
      <c r="Z279" s="57"/>
    </row>
    <row r="280" spans="1:26" s="16" customFormat="1" x14ac:dyDescent="0.25">
      <c r="A280" s="206" t="s">
        <v>515</v>
      </c>
      <c r="B280" s="152" t="s">
        <v>1054</v>
      </c>
      <c r="C280" s="56">
        <f t="shared" si="54"/>
        <v>1448440.7599999998</v>
      </c>
      <c r="D280" s="56">
        <f t="shared" si="55"/>
        <v>1307261.3799999999</v>
      </c>
      <c r="E280" s="234">
        <v>0</v>
      </c>
      <c r="F280" s="244">
        <v>677615.29</v>
      </c>
      <c r="G280" s="270">
        <v>0</v>
      </c>
      <c r="H280" s="170">
        <v>629646.09</v>
      </c>
      <c r="I280" s="234">
        <v>0</v>
      </c>
      <c r="J280" s="234">
        <v>0</v>
      </c>
      <c r="K280" s="234">
        <v>0</v>
      </c>
      <c r="L280" s="234">
        <v>0</v>
      </c>
      <c r="M280" s="234">
        <v>0</v>
      </c>
      <c r="N280" s="234">
        <v>0</v>
      </c>
      <c r="O280" s="234">
        <v>0</v>
      </c>
      <c r="P280" s="234">
        <v>0</v>
      </c>
      <c r="Q280" s="234">
        <v>0</v>
      </c>
      <c r="R280" s="56">
        <v>0</v>
      </c>
      <c r="S280" s="56">
        <v>0</v>
      </c>
      <c r="T280" s="56">
        <v>0</v>
      </c>
      <c r="U280" s="56">
        <v>0</v>
      </c>
      <c r="V280" s="56">
        <v>141179.38</v>
      </c>
      <c r="W280" s="57"/>
      <c r="X280" s="57"/>
      <c r="Y280" s="57"/>
      <c r="Z280" s="57"/>
    </row>
    <row r="281" spans="1:26" s="16" customFormat="1" x14ac:dyDescent="0.25">
      <c r="A281" s="206" t="s">
        <v>516</v>
      </c>
      <c r="B281" s="152" t="s">
        <v>1070</v>
      </c>
      <c r="C281" s="56">
        <f t="shared" si="54"/>
        <v>7538636.7400000002</v>
      </c>
      <c r="D281" s="56">
        <f t="shared" si="55"/>
        <v>7407317.9199999999</v>
      </c>
      <c r="E281" s="245">
        <v>7407317.9199999999</v>
      </c>
      <c r="F281" s="234">
        <v>0</v>
      </c>
      <c r="G281" s="56">
        <v>0</v>
      </c>
      <c r="H281" s="56">
        <v>0</v>
      </c>
      <c r="I281" s="249">
        <v>0</v>
      </c>
      <c r="J281" s="234">
        <v>0</v>
      </c>
      <c r="K281" s="234">
        <v>0</v>
      </c>
      <c r="L281" s="234">
        <v>0</v>
      </c>
      <c r="M281" s="56">
        <v>0</v>
      </c>
      <c r="N281" s="234">
        <v>0</v>
      </c>
      <c r="O281" s="234">
        <v>0</v>
      </c>
      <c r="P281" s="234">
        <v>0</v>
      </c>
      <c r="Q281" s="234">
        <v>0</v>
      </c>
      <c r="R281" s="56">
        <v>0</v>
      </c>
      <c r="S281" s="56">
        <v>0</v>
      </c>
      <c r="T281" s="56">
        <v>0</v>
      </c>
      <c r="U281" s="56">
        <v>0</v>
      </c>
      <c r="V281" s="56">
        <v>131318.82</v>
      </c>
      <c r="W281" s="57"/>
      <c r="X281" s="57"/>
      <c r="Y281" s="57"/>
      <c r="Z281" s="57"/>
    </row>
    <row r="282" spans="1:26" s="12" customFormat="1" ht="14.25" customHeight="1" x14ac:dyDescent="0.2">
      <c r="A282" s="206" t="s">
        <v>517</v>
      </c>
      <c r="B282" s="152" t="s">
        <v>1071</v>
      </c>
      <c r="C282" s="56">
        <f t="shared" si="54"/>
        <v>3125135.3</v>
      </c>
      <c r="D282" s="56">
        <f t="shared" si="55"/>
        <v>3001011</v>
      </c>
      <c r="E282" s="245">
        <v>3001011</v>
      </c>
      <c r="F282" s="56">
        <v>0</v>
      </c>
      <c r="G282" s="234">
        <v>0</v>
      </c>
      <c r="H282" s="56">
        <v>0</v>
      </c>
      <c r="I282" s="249">
        <v>0</v>
      </c>
      <c r="J282" s="234">
        <v>0</v>
      </c>
      <c r="K282" s="234">
        <v>0</v>
      </c>
      <c r="L282" s="56">
        <v>0</v>
      </c>
      <c r="M282" s="56">
        <v>0</v>
      </c>
      <c r="N282" s="234">
        <v>0</v>
      </c>
      <c r="O282" s="234">
        <v>0</v>
      </c>
      <c r="P282" s="234">
        <v>0</v>
      </c>
      <c r="Q282" s="234">
        <v>0</v>
      </c>
      <c r="R282" s="56">
        <v>0</v>
      </c>
      <c r="S282" s="56">
        <v>0</v>
      </c>
      <c r="T282" s="56">
        <v>0</v>
      </c>
      <c r="U282" s="56">
        <v>0</v>
      </c>
      <c r="V282" s="56">
        <v>124124.3</v>
      </c>
      <c r="W282" s="53"/>
      <c r="X282" s="53"/>
      <c r="Y282" s="53"/>
      <c r="Z282" s="53"/>
    </row>
    <row r="283" spans="1:26" s="13" customFormat="1" ht="15" customHeight="1" x14ac:dyDescent="0.25">
      <c r="A283" s="206" t="s">
        <v>518</v>
      </c>
      <c r="B283" s="152" t="s">
        <v>1057</v>
      </c>
      <c r="C283" s="56">
        <f t="shared" si="54"/>
        <v>387409.44</v>
      </c>
      <c r="D283" s="56">
        <f t="shared" si="55"/>
        <v>336299.29</v>
      </c>
      <c r="E283" s="234">
        <v>0</v>
      </c>
      <c r="F283" s="268"/>
      <c r="G283" s="268">
        <v>0</v>
      </c>
      <c r="H283" s="166">
        <v>336299.29</v>
      </c>
      <c r="I283" s="234">
        <v>0</v>
      </c>
      <c r="J283" s="234">
        <v>0</v>
      </c>
      <c r="K283" s="234">
        <v>0</v>
      </c>
      <c r="L283" s="234">
        <v>0</v>
      </c>
      <c r="M283" s="234">
        <v>0</v>
      </c>
      <c r="N283" s="234">
        <v>0</v>
      </c>
      <c r="O283" s="234">
        <v>0</v>
      </c>
      <c r="P283" s="234">
        <v>0</v>
      </c>
      <c r="Q283" s="234">
        <v>0</v>
      </c>
      <c r="R283" s="56">
        <v>0</v>
      </c>
      <c r="S283" s="56">
        <v>0</v>
      </c>
      <c r="T283" s="56">
        <v>0</v>
      </c>
      <c r="U283" s="56">
        <v>0</v>
      </c>
      <c r="V283" s="56">
        <v>51110.15</v>
      </c>
      <c r="W283" s="159"/>
      <c r="X283" s="159"/>
      <c r="Y283" s="159"/>
      <c r="Z283" s="159"/>
    </row>
    <row r="284" spans="1:26" s="15" customFormat="1" ht="14.25" customHeight="1" x14ac:dyDescent="0.25">
      <c r="A284" s="206" t="s">
        <v>519</v>
      </c>
      <c r="B284" s="152" t="s">
        <v>1060</v>
      </c>
      <c r="C284" s="56">
        <f t="shared" si="54"/>
        <v>3726712.83</v>
      </c>
      <c r="D284" s="56">
        <f t="shared" si="55"/>
        <v>3660079</v>
      </c>
      <c r="E284" s="56">
        <v>3660079</v>
      </c>
      <c r="F284" s="234">
        <v>0</v>
      </c>
      <c r="G284" s="234">
        <v>0</v>
      </c>
      <c r="H284" s="56">
        <v>0</v>
      </c>
      <c r="I284" s="234">
        <v>0</v>
      </c>
      <c r="J284" s="234">
        <v>0</v>
      </c>
      <c r="K284" s="234">
        <v>0</v>
      </c>
      <c r="L284" s="56">
        <v>0</v>
      </c>
      <c r="M284" s="56">
        <v>0</v>
      </c>
      <c r="N284" s="234">
        <v>0</v>
      </c>
      <c r="O284" s="234">
        <v>0</v>
      </c>
      <c r="P284" s="234">
        <v>0</v>
      </c>
      <c r="Q284" s="234">
        <v>0</v>
      </c>
      <c r="R284" s="56">
        <v>0</v>
      </c>
      <c r="S284" s="56">
        <v>0</v>
      </c>
      <c r="T284" s="56">
        <v>0</v>
      </c>
      <c r="U284" s="56">
        <v>0</v>
      </c>
      <c r="V284" s="56">
        <v>66633.83</v>
      </c>
      <c r="W284" s="44"/>
      <c r="X284" s="44"/>
      <c r="Y284" s="44"/>
      <c r="Z284" s="44"/>
    </row>
    <row r="285" spans="1:26" ht="15" customHeight="1" x14ac:dyDescent="0.25">
      <c r="A285" s="206" t="s">
        <v>520</v>
      </c>
      <c r="B285" s="152" t="s">
        <v>1072</v>
      </c>
      <c r="C285" s="56">
        <f t="shared" si="54"/>
        <v>1114454.19</v>
      </c>
      <c r="D285" s="56">
        <f t="shared" si="55"/>
        <v>1036074.81</v>
      </c>
      <c r="E285" s="234">
        <v>0</v>
      </c>
      <c r="F285" s="56">
        <v>1036074.81</v>
      </c>
      <c r="G285" s="234">
        <v>0</v>
      </c>
      <c r="H285" s="56">
        <v>0</v>
      </c>
      <c r="I285" s="234">
        <v>0</v>
      </c>
      <c r="J285" s="234">
        <v>0</v>
      </c>
      <c r="K285" s="234">
        <v>0</v>
      </c>
      <c r="L285" s="56">
        <v>0</v>
      </c>
      <c r="M285" s="56">
        <v>0</v>
      </c>
      <c r="N285" s="234">
        <v>0</v>
      </c>
      <c r="O285" s="234">
        <v>0</v>
      </c>
      <c r="P285" s="234">
        <v>0</v>
      </c>
      <c r="Q285" s="234">
        <v>0</v>
      </c>
      <c r="R285" s="56">
        <v>0</v>
      </c>
      <c r="S285" s="56">
        <v>0</v>
      </c>
      <c r="T285" s="56">
        <v>0</v>
      </c>
      <c r="U285" s="56">
        <v>0</v>
      </c>
      <c r="V285" s="56">
        <v>78379.38</v>
      </c>
      <c r="W285" s="46"/>
      <c r="X285" s="46"/>
      <c r="Y285" s="46"/>
      <c r="Z285" s="46"/>
    </row>
    <row r="286" spans="1:26" s="15" customFormat="1" ht="14.25" customHeight="1" x14ac:dyDescent="0.25">
      <c r="A286" s="206" t="s">
        <v>521</v>
      </c>
      <c r="B286" s="152" t="s">
        <v>1073</v>
      </c>
      <c r="C286" s="56">
        <f t="shared" si="54"/>
        <v>627398.71</v>
      </c>
      <c r="D286" s="56">
        <f t="shared" si="55"/>
        <v>568987.02</v>
      </c>
      <c r="E286" s="234">
        <v>0</v>
      </c>
      <c r="F286" s="234">
        <v>0</v>
      </c>
      <c r="G286" s="234">
        <v>0</v>
      </c>
      <c r="H286" s="56">
        <v>568987.02</v>
      </c>
      <c r="I286" s="270">
        <v>0</v>
      </c>
      <c r="J286" s="234">
        <v>0</v>
      </c>
      <c r="K286" s="234">
        <v>0</v>
      </c>
      <c r="L286" s="234">
        <v>0</v>
      </c>
      <c r="M286" s="56">
        <v>0</v>
      </c>
      <c r="N286" s="234">
        <v>0</v>
      </c>
      <c r="O286" s="234">
        <v>0</v>
      </c>
      <c r="P286" s="234">
        <v>0</v>
      </c>
      <c r="Q286" s="234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58411.69</v>
      </c>
      <c r="W286" s="44"/>
      <c r="X286" s="44"/>
      <c r="Y286" s="44"/>
      <c r="Z286" s="44"/>
    </row>
    <row r="287" spans="1:26" x14ac:dyDescent="0.25">
      <c r="A287" s="206" t="s">
        <v>522</v>
      </c>
      <c r="B287" s="152" t="s">
        <v>1074</v>
      </c>
      <c r="C287" s="56">
        <f t="shared" si="54"/>
        <v>72492.83</v>
      </c>
      <c r="D287" s="56">
        <f t="shared" si="55"/>
        <v>0</v>
      </c>
      <c r="E287" s="234">
        <v>0</v>
      </c>
      <c r="F287" s="234">
        <v>0</v>
      </c>
      <c r="G287" s="234">
        <v>0</v>
      </c>
      <c r="H287" s="252">
        <v>0</v>
      </c>
      <c r="I287" s="56">
        <v>0</v>
      </c>
      <c r="J287" s="249">
        <v>0</v>
      </c>
      <c r="K287" s="234">
        <v>0</v>
      </c>
      <c r="L287" s="234">
        <v>0</v>
      </c>
      <c r="M287" s="56">
        <v>0</v>
      </c>
      <c r="N287" s="234">
        <v>0</v>
      </c>
      <c r="O287" s="234">
        <v>0</v>
      </c>
      <c r="P287" s="234">
        <v>0</v>
      </c>
      <c r="Q287" s="234">
        <v>0</v>
      </c>
      <c r="R287" s="234">
        <v>0</v>
      </c>
      <c r="S287" s="234">
        <v>0</v>
      </c>
      <c r="T287" s="234">
        <v>0</v>
      </c>
      <c r="U287" s="234">
        <v>0</v>
      </c>
      <c r="V287" s="56">
        <v>72492.83</v>
      </c>
      <c r="W287" s="46"/>
      <c r="X287" s="46"/>
      <c r="Y287" s="46"/>
      <c r="Z287" s="46"/>
    </row>
    <row r="288" spans="1:26" s="15" customFormat="1" ht="14.25" customHeight="1" x14ac:dyDescent="0.25">
      <c r="A288" s="206" t="s">
        <v>523</v>
      </c>
      <c r="B288" s="152" t="s">
        <v>1065</v>
      </c>
      <c r="C288" s="56">
        <f t="shared" si="54"/>
        <v>2326302.02</v>
      </c>
      <c r="D288" s="56">
        <f t="shared" si="55"/>
        <v>0</v>
      </c>
      <c r="E288" s="234">
        <v>0</v>
      </c>
      <c r="F288" s="234">
        <v>0</v>
      </c>
      <c r="G288" s="234">
        <v>0</v>
      </c>
      <c r="H288" s="234">
        <v>0</v>
      </c>
      <c r="I288" s="268">
        <v>0</v>
      </c>
      <c r="J288" s="234">
        <v>0</v>
      </c>
      <c r="K288" s="234">
        <v>0</v>
      </c>
      <c r="L288" s="56">
        <v>770.9</v>
      </c>
      <c r="M288" s="56">
        <v>2238467</v>
      </c>
      <c r="N288" s="234">
        <v>0</v>
      </c>
      <c r="O288" s="234">
        <v>0</v>
      </c>
      <c r="P288" s="234">
        <v>0</v>
      </c>
      <c r="Q288" s="234">
        <v>0</v>
      </c>
      <c r="R288" s="56">
        <v>0</v>
      </c>
      <c r="S288" s="56">
        <v>0</v>
      </c>
      <c r="T288" s="56">
        <v>0</v>
      </c>
      <c r="U288" s="56">
        <v>0</v>
      </c>
      <c r="V288" s="56">
        <v>87835.02</v>
      </c>
      <c r="W288" s="44"/>
      <c r="X288" s="44"/>
      <c r="Y288" s="44"/>
      <c r="Z288" s="44"/>
    </row>
    <row r="289" spans="1:32" s="15" customFormat="1" ht="14.25" customHeight="1" x14ac:dyDescent="0.25">
      <c r="A289" s="52" t="s">
        <v>526</v>
      </c>
      <c r="B289" s="41" t="s">
        <v>525</v>
      </c>
      <c r="C289" s="43">
        <f t="shared" ref="C289:V289" si="56">SUM(C290:C308)</f>
        <v>7468007</v>
      </c>
      <c r="D289" s="43">
        <f t="shared" si="56"/>
        <v>0</v>
      </c>
      <c r="E289" s="137">
        <f t="shared" si="56"/>
        <v>0</v>
      </c>
      <c r="F289" s="137">
        <f t="shared" si="56"/>
        <v>0</v>
      </c>
      <c r="G289" s="137">
        <f t="shared" si="56"/>
        <v>0</v>
      </c>
      <c r="H289" s="137">
        <f t="shared" si="56"/>
        <v>0</v>
      </c>
      <c r="I289" s="137">
        <f t="shared" si="56"/>
        <v>0</v>
      </c>
      <c r="J289" s="43">
        <f t="shared" si="56"/>
        <v>0</v>
      </c>
      <c r="K289" s="43">
        <f t="shared" si="56"/>
        <v>0</v>
      </c>
      <c r="L289" s="43">
        <f t="shared" si="56"/>
        <v>480</v>
      </c>
      <c r="M289" s="43">
        <f t="shared" si="56"/>
        <v>5304823</v>
      </c>
      <c r="N289" s="43">
        <f t="shared" si="56"/>
        <v>0</v>
      </c>
      <c r="O289" s="43">
        <f t="shared" si="56"/>
        <v>0</v>
      </c>
      <c r="P289" s="43">
        <f t="shared" si="56"/>
        <v>0</v>
      </c>
      <c r="Q289" s="43">
        <f t="shared" si="56"/>
        <v>0</v>
      </c>
      <c r="R289" s="43">
        <f t="shared" si="56"/>
        <v>0</v>
      </c>
      <c r="S289" s="43">
        <f t="shared" si="56"/>
        <v>0</v>
      </c>
      <c r="T289" s="43">
        <f t="shared" si="56"/>
        <v>0</v>
      </c>
      <c r="U289" s="43">
        <f t="shared" si="56"/>
        <v>0</v>
      </c>
      <c r="V289" s="43">
        <f t="shared" si="56"/>
        <v>2163184</v>
      </c>
      <c r="W289" s="44"/>
      <c r="X289" s="46"/>
      <c r="Y289" s="46"/>
      <c r="Z289" s="46"/>
      <c r="AA289" s="10"/>
      <c r="AB289" s="10"/>
      <c r="AC289" s="10"/>
      <c r="AD289" s="10"/>
      <c r="AE289" s="10"/>
      <c r="AF289" s="10"/>
    </row>
    <row r="290" spans="1:32" ht="15" customHeight="1" x14ac:dyDescent="0.25">
      <c r="A290" s="58" t="s">
        <v>527</v>
      </c>
      <c r="B290" s="47" t="s">
        <v>1012</v>
      </c>
      <c r="C290" s="51">
        <f>D290+M290+Q290+V290</f>
        <v>1529123</v>
      </c>
      <c r="D290" s="164">
        <f>SUM(E290:I290)</f>
        <v>0</v>
      </c>
      <c r="E290" s="164">
        <v>0</v>
      </c>
      <c r="F290" s="164">
        <v>0</v>
      </c>
      <c r="G290" s="164">
        <v>0</v>
      </c>
      <c r="H290" s="164">
        <v>0</v>
      </c>
      <c r="I290" s="164">
        <v>0</v>
      </c>
      <c r="J290" s="157">
        <v>0</v>
      </c>
      <c r="K290" s="157">
        <v>0</v>
      </c>
      <c r="L290" s="51">
        <v>160</v>
      </c>
      <c r="M290" s="51">
        <v>1225619</v>
      </c>
      <c r="N290" s="157">
        <v>0</v>
      </c>
      <c r="O290" s="157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51">
        <v>303504</v>
      </c>
      <c r="W290" s="46"/>
      <c r="X290" s="46"/>
      <c r="Y290" s="46"/>
      <c r="Z290" s="46"/>
    </row>
    <row r="291" spans="1:32" ht="15" customHeight="1" x14ac:dyDescent="0.25">
      <c r="A291" s="58" t="s">
        <v>528</v>
      </c>
      <c r="B291" s="47" t="s">
        <v>1013</v>
      </c>
      <c r="C291" s="51">
        <f t="shared" ref="C291:C308" si="57">D291+M291+Q291+V291</f>
        <v>144597</v>
      </c>
      <c r="D291" s="164">
        <f t="shared" ref="D291:D308" si="58">SUM(E291:I291)</f>
        <v>0</v>
      </c>
      <c r="E291" s="164">
        <v>0</v>
      </c>
      <c r="F291" s="164">
        <v>0</v>
      </c>
      <c r="G291" s="164">
        <v>0</v>
      </c>
      <c r="H291" s="164">
        <v>0</v>
      </c>
      <c r="I291" s="164">
        <v>0</v>
      </c>
      <c r="J291" s="157">
        <v>0</v>
      </c>
      <c r="K291" s="157">
        <v>0</v>
      </c>
      <c r="L291" s="51">
        <v>0</v>
      </c>
      <c r="M291" s="51">
        <v>0</v>
      </c>
      <c r="N291" s="157">
        <v>0</v>
      </c>
      <c r="O291" s="157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51">
        <v>144597</v>
      </c>
      <c r="W291" s="46"/>
      <c r="X291" s="46"/>
      <c r="Y291" s="46"/>
      <c r="Z291" s="46"/>
    </row>
    <row r="292" spans="1:32" ht="15" customHeight="1" x14ac:dyDescent="0.25">
      <c r="A292" s="58" t="s">
        <v>529</v>
      </c>
      <c r="B292" s="47" t="s">
        <v>1014</v>
      </c>
      <c r="C292" s="51">
        <f t="shared" si="57"/>
        <v>101222</v>
      </c>
      <c r="D292" s="164">
        <f t="shared" si="58"/>
        <v>0</v>
      </c>
      <c r="E292" s="164">
        <v>0</v>
      </c>
      <c r="F292" s="164">
        <v>0</v>
      </c>
      <c r="G292" s="164">
        <v>0</v>
      </c>
      <c r="H292" s="164">
        <v>0</v>
      </c>
      <c r="I292" s="164">
        <v>0</v>
      </c>
      <c r="J292" s="157">
        <v>0</v>
      </c>
      <c r="K292" s="157">
        <v>0</v>
      </c>
      <c r="L292" s="51">
        <v>0</v>
      </c>
      <c r="M292" s="51">
        <v>0</v>
      </c>
      <c r="N292" s="157">
        <v>0</v>
      </c>
      <c r="O292" s="157">
        <v>0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0</v>
      </c>
      <c r="V292" s="51">
        <v>101222</v>
      </c>
      <c r="W292" s="46"/>
      <c r="X292" s="46"/>
      <c r="Y292" s="46"/>
      <c r="Z292" s="46"/>
    </row>
    <row r="293" spans="1:32" ht="15" customHeight="1" x14ac:dyDescent="0.25">
      <c r="A293" s="58" t="s">
        <v>530</v>
      </c>
      <c r="B293" s="47" t="s">
        <v>1015</v>
      </c>
      <c r="C293" s="51">
        <f t="shared" si="57"/>
        <v>57912</v>
      </c>
      <c r="D293" s="164">
        <f t="shared" si="58"/>
        <v>0</v>
      </c>
      <c r="E293" s="164">
        <v>0</v>
      </c>
      <c r="F293" s="164">
        <v>0</v>
      </c>
      <c r="G293" s="164">
        <v>0</v>
      </c>
      <c r="H293" s="164">
        <v>0</v>
      </c>
      <c r="I293" s="164">
        <v>0</v>
      </c>
      <c r="J293" s="157">
        <v>0</v>
      </c>
      <c r="K293" s="157">
        <v>0</v>
      </c>
      <c r="L293" s="51">
        <v>0</v>
      </c>
      <c r="M293" s="51">
        <v>0</v>
      </c>
      <c r="N293" s="157">
        <v>0</v>
      </c>
      <c r="O293" s="157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57912</v>
      </c>
      <c r="W293" s="46"/>
      <c r="X293" s="46"/>
      <c r="Y293" s="46"/>
      <c r="Z293" s="46"/>
    </row>
    <row r="294" spans="1:32" ht="15" customHeight="1" x14ac:dyDescent="0.25">
      <c r="A294" s="58" t="s">
        <v>531</v>
      </c>
      <c r="B294" s="47" t="s">
        <v>1016</v>
      </c>
      <c r="C294" s="51">
        <f t="shared" si="57"/>
        <v>101224</v>
      </c>
      <c r="D294" s="164">
        <f t="shared" si="58"/>
        <v>0</v>
      </c>
      <c r="E294" s="164">
        <v>0</v>
      </c>
      <c r="F294" s="164">
        <v>0</v>
      </c>
      <c r="G294" s="164">
        <v>0</v>
      </c>
      <c r="H294" s="164">
        <v>0</v>
      </c>
      <c r="I294" s="164">
        <v>0</v>
      </c>
      <c r="J294" s="157">
        <v>0</v>
      </c>
      <c r="K294" s="157">
        <v>0</v>
      </c>
      <c r="L294" s="51">
        <v>0</v>
      </c>
      <c r="M294" s="51">
        <v>0</v>
      </c>
      <c r="N294" s="157">
        <v>0</v>
      </c>
      <c r="O294" s="157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51">
        <v>101224</v>
      </c>
      <c r="W294" s="46"/>
      <c r="X294" s="46"/>
      <c r="Y294" s="46"/>
      <c r="Z294" s="46"/>
    </row>
    <row r="295" spans="1:32" ht="15" customHeight="1" x14ac:dyDescent="0.25">
      <c r="A295" s="58" t="s">
        <v>532</v>
      </c>
      <c r="B295" s="47" t="s">
        <v>1017</v>
      </c>
      <c r="C295" s="51">
        <f>D295+M295+O295+Q295+V295</f>
        <v>97452</v>
      </c>
      <c r="D295" s="51">
        <f t="shared" si="58"/>
        <v>0</v>
      </c>
      <c r="E295" s="164">
        <v>0</v>
      </c>
      <c r="F295" s="164">
        <v>0</v>
      </c>
      <c r="G295" s="164">
        <v>0</v>
      </c>
      <c r="H295" s="164">
        <v>0</v>
      </c>
      <c r="I295" s="164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0</v>
      </c>
      <c r="V295" s="51">
        <v>97452</v>
      </c>
      <c r="W295" s="46"/>
      <c r="X295" s="46"/>
      <c r="Y295" s="46"/>
      <c r="Z295" s="46"/>
    </row>
    <row r="296" spans="1:32" ht="15" customHeight="1" x14ac:dyDescent="0.25">
      <c r="A296" s="58" t="s">
        <v>533</v>
      </c>
      <c r="B296" s="47" t="s">
        <v>1018</v>
      </c>
      <c r="C296" s="51">
        <f>D296+M296+O296+Q296+V296</f>
        <v>156806</v>
      </c>
      <c r="D296" s="51">
        <f>SUM(E296:I296)</f>
        <v>0</v>
      </c>
      <c r="E296" s="164">
        <v>0</v>
      </c>
      <c r="F296" s="164">
        <v>0</v>
      </c>
      <c r="G296" s="164">
        <v>0</v>
      </c>
      <c r="H296" s="164">
        <v>0</v>
      </c>
      <c r="I296" s="164">
        <v>0</v>
      </c>
      <c r="J296" s="51">
        <v>0</v>
      </c>
      <c r="K296" s="51">
        <v>0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156806</v>
      </c>
      <c r="W296" s="46"/>
      <c r="X296" s="46"/>
      <c r="Y296" s="46"/>
      <c r="Z296" s="46"/>
    </row>
    <row r="297" spans="1:32" ht="15" customHeight="1" x14ac:dyDescent="0.25">
      <c r="A297" s="58" t="s">
        <v>1000</v>
      </c>
      <c r="B297" s="47" t="s">
        <v>1019</v>
      </c>
      <c r="C297" s="51">
        <f t="shared" si="57"/>
        <v>1840975</v>
      </c>
      <c r="D297" s="164">
        <f t="shared" si="58"/>
        <v>0</v>
      </c>
      <c r="E297" s="164">
        <v>0</v>
      </c>
      <c r="F297" s="164">
        <v>0</v>
      </c>
      <c r="G297" s="164">
        <v>0</v>
      </c>
      <c r="H297" s="164">
        <v>0</v>
      </c>
      <c r="I297" s="164">
        <v>0</v>
      </c>
      <c r="J297" s="157">
        <v>0</v>
      </c>
      <c r="K297" s="157">
        <v>0</v>
      </c>
      <c r="L297" s="51">
        <v>160</v>
      </c>
      <c r="M297" s="51">
        <v>1811863</v>
      </c>
      <c r="N297" s="157">
        <v>0</v>
      </c>
      <c r="O297" s="157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0</v>
      </c>
      <c r="V297" s="51">
        <v>29112</v>
      </c>
      <c r="W297" s="46"/>
      <c r="X297" s="46"/>
      <c r="Y297" s="46"/>
      <c r="Z297" s="46"/>
    </row>
    <row r="298" spans="1:32" ht="15" customHeight="1" x14ac:dyDescent="0.25">
      <c r="A298" s="58" t="s">
        <v>1001</v>
      </c>
      <c r="B298" s="47" t="s">
        <v>1020</v>
      </c>
      <c r="C298" s="51">
        <f t="shared" si="57"/>
        <v>193683</v>
      </c>
      <c r="D298" s="164">
        <f t="shared" si="58"/>
        <v>0</v>
      </c>
      <c r="E298" s="164">
        <v>0</v>
      </c>
      <c r="F298" s="164">
        <v>0</v>
      </c>
      <c r="G298" s="164">
        <v>0</v>
      </c>
      <c r="H298" s="164">
        <v>0</v>
      </c>
      <c r="I298" s="164">
        <v>0</v>
      </c>
      <c r="J298" s="157">
        <v>0</v>
      </c>
      <c r="K298" s="157">
        <v>0</v>
      </c>
      <c r="L298" s="51">
        <v>0</v>
      </c>
      <c r="M298" s="51">
        <v>0</v>
      </c>
      <c r="N298" s="157">
        <v>0</v>
      </c>
      <c r="O298" s="157">
        <v>0</v>
      </c>
      <c r="P298" s="51">
        <v>0</v>
      </c>
      <c r="Q298" s="51">
        <v>0</v>
      </c>
      <c r="R298" s="51">
        <v>0</v>
      </c>
      <c r="S298" s="51">
        <v>0</v>
      </c>
      <c r="T298" s="51">
        <v>0</v>
      </c>
      <c r="U298" s="51">
        <v>0</v>
      </c>
      <c r="V298" s="51">
        <v>193683</v>
      </c>
      <c r="W298" s="46"/>
      <c r="X298" s="46"/>
      <c r="Y298" s="46"/>
      <c r="Z298" s="46"/>
    </row>
    <row r="299" spans="1:32" ht="15" customHeight="1" x14ac:dyDescent="0.25">
      <c r="A299" s="58" t="s">
        <v>1002</v>
      </c>
      <c r="B299" s="47" t="s">
        <v>1021</v>
      </c>
      <c r="C299" s="51">
        <f t="shared" si="57"/>
        <v>97474</v>
      </c>
      <c r="D299" s="164">
        <f t="shared" si="58"/>
        <v>0</v>
      </c>
      <c r="E299" s="164">
        <v>0</v>
      </c>
      <c r="F299" s="164">
        <v>0</v>
      </c>
      <c r="G299" s="164">
        <v>0</v>
      </c>
      <c r="H299" s="164">
        <v>0</v>
      </c>
      <c r="I299" s="51">
        <v>0</v>
      </c>
      <c r="J299" s="257">
        <v>0</v>
      </c>
      <c r="K299" s="157">
        <v>0</v>
      </c>
      <c r="L299" s="51">
        <v>0</v>
      </c>
      <c r="M299" s="51">
        <v>0</v>
      </c>
      <c r="N299" s="157">
        <v>0</v>
      </c>
      <c r="O299" s="157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0</v>
      </c>
      <c r="U299" s="51">
        <v>0</v>
      </c>
      <c r="V299" s="51">
        <v>97474</v>
      </c>
      <c r="W299" s="46"/>
      <c r="X299" s="46"/>
      <c r="Y299" s="46"/>
      <c r="Z299" s="46"/>
    </row>
    <row r="300" spans="1:32" ht="15" customHeight="1" x14ac:dyDescent="0.25">
      <c r="A300" s="58" t="s">
        <v>1003</v>
      </c>
      <c r="B300" s="47" t="s">
        <v>1022</v>
      </c>
      <c r="C300" s="51">
        <f t="shared" si="57"/>
        <v>2435987</v>
      </c>
      <c r="D300" s="164">
        <f t="shared" si="58"/>
        <v>0</v>
      </c>
      <c r="E300" s="164">
        <v>0</v>
      </c>
      <c r="F300" s="164">
        <v>0</v>
      </c>
      <c r="G300" s="164">
        <v>0</v>
      </c>
      <c r="H300" s="164">
        <v>0</v>
      </c>
      <c r="I300" s="164">
        <v>0</v>
      </c>
      <c r="J300" s="51">
        <v>0</v>
      </c>
      <c r="K300" s="51">
        <v>0</v>
      </c>
      <c r="L300" s="51">
        <v>160</v>
      </c>
      <c r="M300" s="51">
        <v>2267341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0</v>
      </c>
      <c r="V300" s="51">
        <v>168646</v>
      </c>
      <c r="W300" s="46"/>
      <c r="X300" s="46"/>
      <c r="Y300" s="46"/>
      <c r="Z300" s="46"/>
    </row>
    <row r="301" spans="1:32" ht="15" customHeight="1" x14ac:dyDescent="0.25">
      <c r="A301" s="58" t="s">
        <v>1004</v>
      </c>
      <c r="B301" s="47" t="s">
        <v>1023</v>
      </c>
      <c r="C301" s="51">
        <f t="shared" si="57"/>
        <v>97543</v>
      </c>
      <c r="D301" s="164">
        <f t="shared" si="58"/>
        <v>0</v>
      </c>
      <c r="E301" s="164">
        <v>0</v>
      </c>
      <c r="F301" s="164">
        <v>0</v>
      </c>
      <c r="G301" s="164">
        <v>0</v>
      </c>
      <c r="H301" s="164">
        <v>0</v>
      </c>
      <c r="I301" s="164">
        <v>0</v>
      </c>
      <c r="J301" s="157">
        <v>0</v>
      </c>
      <c r="K301" s="157">
        <v>0</v>
      </c>
      <c r="L301" s="51">
        <v>0</v>
      </c>
      <c r="M301" s="51">
        <v>0</v>
      </c>
      <c r="N301" s="157">
        <v>0</v>
      </c>
      <c r="O301" s="157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51">
        <v>97543</v>
      </c>
      <c r="W301" s="46"/>
      <c r="X301" s="46"/>
      <c r="Y301" s="46"/>
      <c r="Z301" s="46"/>
    </row>
    <row r="302" spans="1:32" ht="15" customHeight="1" x14ac:dyDescent="0.25">
      <c r="A302" s="58" t="s">
        <v>1005</v>
      </c>
      <c r="B302" s="47" t="s">
        <v>1024</v>
      </c>
      <c r="C302" s="51">
        <f t="shared" si="57"/>
        <v>97510</v>
      </c>
      <c r="D302" s="164">
        <f t="shared" si="58"/>
        <v>0</v>
      </c>
      <c r="E302" s="164">
        <v>0</v>
      </c>
      <c r="F302" s="164">
        <v>0</v>
      </c>
      <c r="G302" s="164">
        <v>0</v>
      </c>
      <c r="H302" s="164">
        <v>0</v>
      </c>
      <c r="I302" s="164">
        <v>0</v>
      </c>
      <c r="J302" s="157">
        <v>0</v>
      </c>
      <c r="K302" s="157">
        <v>0</v>
      </c>
      <c r="L302" s="51">
        <v>0</v>
      </c>
      <c r="M302" s="51">
        <v>0</v>
      </c>
      <c r="N302" s="157">
        <v>0</v>
      </c>
      <c r="O302" s="157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0</v>
      </c>
      <c r="V302" s="51">
        <v>97510</v>
      </c>
      <c r="W302" s="46"/>
      <c r="X302" s="46"/>
      <c r="Y302" s="46"/>
      <c r="Z302" s="46"/>
    </row>
    <row r="303" spans="1:32" ht="15" customHeight="1" x14ac:dyDescent="0.25">
      <c r="A303" s="58" t="s">
        <v>1006</v>
      </c>
      <c r="B303" s="47" t="s">
        <v>1025</v>
      </c>
      <c r="C303" s="51">
        <f t="shared" si="57"/>
        <v>41787</v>
      </c>
      <c r="D303" s="164">
        <f t="shared" si="58"/>
        <v>0</v>
      </c>
      <c r="E303" s="164">
        <v>0</v>
      </c>
      <c r="F303" s="164">
        <v>0</v>
      </c>
      <c r="G303" s="164">
        <v>0</v>
      </c>
      <c r="H303" s="164">
        <v>0</v>
      </c>
      <c r="I303" s="164">
        <v>0</v>
      </c>
      <c r="J303" s="157">
        <v>0</v>
      </c>
      <c r="K303" s="157">
        <v>0</v>
      </c>
      <c r="L303" s="51">
        <v>0</v>
      </c>
      <c r="M303" s="51">
        <v>0</v>
      </c>
      <c r="N303" s="157">
        <v>0</v>
      </c>
      <c r="O303" s="157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0</v>
      </c>
      <c r="V303" s="51">
        <v>41787</v>
      </c>
      <c r="W303" s="46"/>
      <c r="X303" s="46"/>
      <c r="Y303" s="46"/>
      <c r="Z303" s="46"/>
    </row>
    <row r="304" spans="1:32" ht="15" customHeight="1" x14ac:dyDescent="0.25">
      <c r="A304" s="58" t="s">
        <v>1007</v>
      </c>
      <c r="B304" s="47" t="s">
        <v>1026</v>
      </c>
      <c r="C304" s="51">
        <f t="shared" si="57"/>
        <v>41780</v>
      </c>
      <c r="D304" s="164">
        <f t="shared" si="58"/>
        <v>0</v>
      </c>
      <c r="E304" s="164">
        <v>0</v>
      </c>
      <c r="F304" s="164">
        <v>0</v>
      </c>
      <c r="G304" s="164">
        <v>0</v>
      </c>
      <c r="H304" s="164">
        <v>0</v>
      </c>
      <c r="I304" s="164">
        <v>0</v>
      </c>
      <c r="J304" s="157">
        <v>0</v>
      </c>
      <c r="K304" s="157">
        <v>0</v>
      </c>
      <c r="L304" s="51">
        <v>0</v>
      </c>
      <c r="M304" s="51">
        <v>0</v>
      </c>
      <c r="N304" s="157">
        <v>0</v>
      </c>
      <c r="O304" s="157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0</v>
      </c>
      <c r="V304" s="51">
        <v>41780</v>
      </c>
      <c r="W304" s="46"/>
      <c r="X304" s="46"/>
      <c r="Y304" s="46"/>
      <c r="Z304" s="46"/>
    </row>
    <row r="305" spans="1:26" ht="15" customHeight="1" x14ac:dyDescent="0.25">
      <c r="A305" s="58" t="s">
        <v>1008</v>
      </c>
      <c r="B305" s="47" t="s">
        <v>1027</v>
      </c>
      <c r="C305" s="51">
        <f t="shared" si="57"/>
        <v>97774</v>
      </c>
      <c r="D305" s="164">
        <f t="shared" si="58"/>
        <v>0</v>
      </c>
      <c r="E305" s="164">
        <v>0</v>
      </c>
      <c r="F305" s="164">
        <v>0</v>
      </c>
      <c r="G305" s="164">
        <v>0</v>
      </c>
      <c r="H305" s="164">
        <v>0</v>
      </c>
      <c r="I305" s="164">
        <v>0</v>
      </c>
      <c r="J305" s="157">
        <v>0</v>
      </c>
      <c r="K305" s="157">
        <v>0</v>
      </c>
      <c r="L305" s="51">
        <v>0</v>
      </c>
      <c r="M305" s="51">
        <v>0</v>
      </c>
      <c r="N305" s="157">
        <v>0</v>
      </c>
      <c r="O305" s="157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0</v>
      </c>
      <c r="V305" s="51">
        <v>97774</v>
      </c>
      <c r="W305" s="46"/>
      <c r="X305" s="46"/>
      <c r="Y305" s="46"/>
      <c r="Z305" s="46"/>
    </row>
    <row r="306" spans="1:26" ht="15" customHeight="1" x14ac:dyDescent="0.25">
      <c r="A306" s="58" t="s">
        <v>1009</v>
      </c>
      <c r="B306" s="47" t="s">
        <v>1028</v>
      </c>
      <c r="C306" s="51">
        <f t="shared" si="57"/>
        <v>97795</v>
      </c>
      <c r="D306" s="164">
        <f t="shared" si="58"/>
        <v>0</v>
      </c>
      <c r="E306" s="164">
        <v>0</v>
      </c>
      <c r="F306" s="164">
        <v>0</v>
      </c>
      <c r="G306" s="164">
        <v>0</v>
      </c>
      <c r="H306" s="164">
        <v>0</v>
      </c>
      <c r="I306" s="164">
        <v>0</v>
      </c>
      <c r="J306" s="157">
        <v>0</v>
      </c>
      <c r="K306" s="157">
        <v>0</v>
      </c>
      <c r="L306" s="51">
        <v>0</v>
      </c>
      <c r="M306" s="51">
        <v>0</v>
      </c>
      <c r="N306" s="157">
        <v>0</v>
      </c>
      <c r="O306" s="157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0</v>
      </c>
      <c r="V306" s="51">
        <v>97795</v>
      </c>
      <c r="W306" s="46"/>
      <c r="X306" s="46"/>
      <c r="Y306" s="46"/>
      <c r="Z306" s="46"/>
    </row>
    <row r="307" spans="1:26" ht="15" customHeight="1" x14ac:dyDescent="0.25">
      <c r="A307" s="58" t="s">
        <v>1010</v>
      </c>
      <c r="B307" s="47" t="s">
        <v>1029</v>
      </c>
      <c r="C307" s="51">
        <f t="shared" si="57"/>
        <v>139783</v>
      </c>
      <c r="D307" s="164">
        <f t="shared" si="58"/>
        <v>0</v>
      </c>
      <c r="E307" s="164">
        <v>0</v>
      </c>
      <c r="F307" s="164">
        <v>0</v>
      </c>
      <c r="G307" s="164">
        <v>0</v>
      </c>
      <c r="H307" s="164">
        <v>0</v>
      </c>
      <c r="I307" s="164">
        <v>0</v>
      </c>
      <c r="J307" s="157">
        <v>0</v>
      </c>
      <c r="K307" s="157">
        <v>0</v>
      </c>
      <c r="L307" s="51">
        <v>0</v>
      </c>
      <c r="M307" s="51">
        <v>0</v>
      </c>
      <c r="N307" s="157">
        <v>0</v>
      </c>
      <c r="O307" s="157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0</v>
      </c>
      <c r="V307" s="51">
        <v>139783</v>
      </c>
      <c r="W307" s="46"/>
      <c r="X307" s="46"/>
      <c r="Y307" s="46"/>
      <c r="Z307" s="46"/>
    </row>
    <row r="308" spans="1:26" ht="15" customHeight="1" x14ac:dyDescent="0.25">
      <c r="A308" s="58" t="s">
        <v>1011</v>
      </c>
      <c r="B308" s="47" t="s">
        <v>1030</v>
      </c>
      <c r="C308" s="51">
        <f t="shared" si="57"/>
        <v>97580</v>
      </c>
      <c r="D308" s="164">
        <f t="shared" si="58"/>
        <v>0</v>
      </c>
      <c r="E308" s="164">
        <v>0</v>
      </c>
      <c r="F308" s="164">
        <v>0</v>
      </c>
      <c r="G308" s="164">
        <v>0</v>
      </c>
      <c r="H308" s="164">
        <v>0</v>
      </c>
      <c r="I308" s="164">
        <v>0</v>
      </c>
      <c r="J308" s="157">
        <v>0</v>
      </c>
      <c r="K308" s="157">
        <v>0</v>
      </c>
      <c r="L308" s="51">
        <v>0</v>
      </c>
      <c r="M308" s="51">
        <v>0</v>
      </c>
      <c r="N308" s="157">
        <v>0</v>
      </c>
      <c r="O308" s="157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0</v>
      </c>
      <c r="V308" s="51">
        <v>97580</v>
      </c>
      <c r="W308" s="46"/>
      <c r="X308" s="46"/>
      <c r="Y308" s="46"/>
      <c r="Z308" s="46"/>
    </row>
    <row r="309" spans="1:26" x14ac:dyDescent="0.25">
      <c r="A309" s="52" t="s">
        <v>534</v>
      </c>
      <c r="B309" s="41" t="s">
        <v>535</v>
      </c>
      <c r="C309" s="43">
        <f t="shared" ref="C309:V309" si="59">C310+C327+C329</f>
        <v>1019214</v>
      </c>
      <c r="D309" s="43">
        <f t="shared" si="59"/>
        <v>0</v>
      </c>
      <c r="E309" s="43">
        <f t="shared" si="59"/>
        <v>0</v>
      </c>
      <c r="F309" s="43">
        <f t="shared" si="59"/>
        <v>0</v>
      </c>
      <c r="G309" s="43">
        <f t="shared" si="59"/>
        <v>0</v>
      </c>
      <c r="H309" s="138">
        <f t="shared" si="59"/>
        <v>0</v>
      </c>
      <c r="I309" s="138">
        <f t="shared" si="59"/>
        <v>0</v>
      </c>
      <c r="J309" s="43">
        <f t="shared" si="59"/>
        <v>0</v>
      </c>
      <c r="K309" s="43">
        <f t="shared" si="59"/>
        <v>0</v>
      </c>
      <c r="L309" s="43">
        <f t="shared" si="59"/>
        <v>0</v>
      </c>
      <c r="M309" s="43">
        <f t="shared" si="59"/>
        <v>0</v>
      </c>
      <c r="N309" s="43">
        <f t="shared" si="59"/>
        <v>0</v>
      </c>
      <c r="O309" s="43">
        <f t="shared" si="59"/>
        <v>0</v>
      </c>
      <c r="P309" s="43">
        <f t="shared" si="59"/>
        <v>0</v>
      </c>
      <c r="Q309" s="43">
        <f t="shared" si="59"/>
        <v>0</v>
      </c>
      <c r="R309" s="43">
        <f t="shared" si="59"/>
        <v>0</v>
      </c>
      <c r="S309" s="43">
        <f t="shared" si="59"/>
        <v>0</v>
      </c>
      <c r="T309" s="43">
        <f t="shared" si="59"/>
        <v>0</v>
      </c>
      <c r="U309" s="43">
        <f t="shared" si="59"/>
        <v>0</v>
      </c>
      <c r="V309" s="43">
        <f t="shared" si="59"/>
        <v>1019214</v>
      </c>
      <c r="W309" s="46"/>
      <c r="X309" s="46"/>
      <c r="Y309" s="46"/>
      <c r="Z309" s="46"/>
    </row>
    <row r="310" spans="1:26" s="15" customFormat="1" ht="14.25" customHeight="1" x14ac:dyDescent="0.25">
      <c r="A310" s="52" t="s">
        <v>538</v>
      </c>
      <c r="B310" s="41" t="s">
        <v>962</v>
      </c>
      <c r="C310" s="43">
        <f t="shared" ref="C310:V310" si="60">SUM(C311:C326)</f>
        <v>972512</v>
      </c>
      <c r="D310" s="43">
        <f t="shared" si="60"/>
        <v>0</v>
      </c>
      <c r="E310" s="43">
        <f t="shared" si="60"/>
        <v>0</v>
      </c>
      <c r="F310" s="43">
        <f t="shared" si="60"/>
        <v>0</v>
      </c>
      <c r="G310" s="43">
        <f t="shared" si="60"/>
        <v>0</v>
      </c>
      <c r="H310" s="43">
        <f t="shared" si="60"/>
        <v>0</v>
      </c>
      <c r="I310" s="43">
        <f t="shared" si="60"/>
        <v>0</v>
      </c>
      <c r="J310" s="43">
        <f t="shared" si="60"/>
        <v>0</v>
      </c>
      <c r="K310" s="43">
        <f t="shared" si="60"/>
        <v>0</v>
      </c>
      <c r="L310" s="43">
        <f t="shared" si="60"/>
        <v>0</v>
      </c>
      <c r="M310" s="43">
        <f t="shared" si="60"/>
        <v>0</v>
      </c>
      <c r="N310" s="43">
        <f t="shared" si="60"/>
        <v>0</v>
      </c>
      <c r="O310" s="43">
        <f t="shared" si="60"/>
        <v>0</v>
      </c>
      <c r="P310" s="137">
        <f t="shared" si="60"/>
        <v>0</v>
      </c>
      <c r="Q310" s="137">
        <f t="shared" si="60"/>
        <v>0</v>
      </c>
      <c r="R310" s="43">
        <f t="shared" si="60"/>
        <v>0</v>
      </c>
      <c r="S310" s="43">
        <f t="shared" si="60"/>
        <v>0</v>
      </c>
      <c r="T310" s="43">
        <f t="shared" si="60"/>
        <v>0</v>
      </c>
      <c r="U310" s="43">
        <f t="shared" si="60"/>
        <v>0</v>
      </c>
      <c r="V310" s="43">
        <f t="shared" si="60"/>
        <v>972512</v>
      </c>
      <c r="W310" s="44" t="s">
        <v>963</v>
      </c>
      <c r="X310" s="44" t="s">
        <v>964</v>
      </c>
      <c r="Y310" s="44" t="s">
        <v>965</v>
      </c>
      <c r="Z310" s="44" t="s">
        <v>966</v>
      </c>
    </row>
    <row r="311" spans="1:26" ht="15" customHeight="1" x14ac:dyDescent="0.25">
      <c r="A311" s="58" t="s">
        <v>539</v>
      </c>
      <c r="B311" s="50" t="s">
        <v>967</v>
      </c>
      <c r="C311" s="51">
        <f>D311+M311+Q311+V311</f>
        <v>55481</v>
      </c>
      <c r="D311" s="51">
        <f t="shared" ref="D311:D326" si="61">SUM(E311:I311)</f>
        <v>0</v>
      </c>
      <c r="E311" s="51">
        <v>0</v>
      </c>
      <c r="F311" s="51">
        <v>0</v>
      </c>
      <c r="G311" s="51">
        <v>0</v>
      </c>
      <c r="H311" s="51">
        <v>0</v>
      </c>
      <c r="I311" s="51">
        <v>0</v>
      </c>
      <c r="J311" s="157">
        <v>0</v>
      </c>
      <c r="K311" s="157">
        <v>0</v>
      </c>
      <c r="L311" s="51">
        <v>0</v>
      </c>
      <c r="M311" s="51">
        <v>0</v>
      </c>
      <c r="N311" s="157">
        <v>0</v>
      </c>
      <c r="O311" s="256">
        <v>0</v>
      </c>
      <c r="P311" s="51">
        <v>0</v>
      </c>
      <c r="Q311" s="51">
        <v>0</v>
      </c>
      <c r="R311" s="165">
        <v>0</v>
      </c>
      <c r="S311" s="51">
        <v>0</v>
      </c>
      <c r="T311" s="51">
        <v>0</v>
      </c>
      <c r="U311" s="51">
        <v>0</v>
      </c>
      <c r="V311" s="51">
        <v>55481</v>
      </c>
      <c r="W311" s="46"/>
      <c r="X311" s="46">
        <v>64184</v>
      </c>
      <c r="Y311" s="46"/>
      <c r="Z311" s="46"/>
    </row>
    <row r="312" spans="1:26" ht="15" customHeight="1" x14ac:dyDescent="0.25">
      <c r="A312" s="58" t="s">
        <v>983</v>
      </c>
      <c r="B312" s="50" t="s">
        <v>968</v>
      </c>
      <c r="C312" s="51">
        <f t="shared" ref="C312:C326" si="62">D312+M312+Q312+V312</f>
        <v>61243</v>
      </c>
      <c r="D312" s="51">
        <f t="shared" si="61"/>
        <v>0</v>
      </c>
      <c r="E312" s="51">
        <v>0</v>
      </c>
      <c r="F312" s="51">
        <v>0</v>
      </c>
      <c r="G312" s="51">
        <v>0</v>
      </c>
      <c r="H312" s="51">
        <v>0</v>
      </c>
      <c r="I312" s="51">
        <v>0</v>
      </c>
      <c r="J312" s="157">
        <v>0</v>
      </c>
      <c r="K312" s="157">
        <v>0</v>
      </c>
      <c r="L312" s="51">
        <v>0</v>
      </c>
      <c r="M312" s="51">
        <v>0</v>
      </c>
      <c r="N312" s="157">
        <v>0</v>
      </c>
      <c r="O312" s="256">
        <v>0</v>
      </c>
      <c r="P312" s="51">
        <v>0</v>
      </c>
      <c r="Q312" s="51">
        <v>0</v>
      </c>
      <c r="R312" s="165">
        <v>0</v>
      </c>
      <c r="S312" s="51">
        <v>0</v>
      </c>
      <c r="T312" s="51">
        <v>0</v>
      </c>
      <c r="U312" s="51">
        <v>0</v>
      </c>
      <c r="V312" s="51">
        <v>61243</v>
      </c>
      <c r="W312" s="46">
        <v>64869</v>
      </c>
      <c r="X312" s="46">
        <v>66362</v>
      </c>
      <c r="Y312" s="46"/>
      <c r="Z312" s="46">
        <v>66362</v>
      </c>
    </row>
    <row r="313" spans="1:26" ht="15" customHeight="1" x14ac:dyDescent="0.25">
      <c r="A313" s="58" t="s">
        <v>984</v>
      </c>
      <c r="B313" s="50" t="s">
        <v>969</v>
      </c>
      <c r="C313" s="51">
        <f t="shared" si="62"/>
        <v>57670</v>
      </c>
      <c r="D313" s="51">
        <f t="shared" si="61"/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157">
        <v>0</v>
      </c>
      <c r="K313" s="157">
        <v>0</v>
      </c>
      <c r="L313" s="51">
        <v>0</v>
      </c>
      <c r="M313" s="51">
        <v>0</v>
      </c>
      <c r="N313" s="157">
        <v>0</v>
      </c>
      <c r="O313" s="256">
        <v>0</v>
      </c>
      <c r="P313" s="51">
        <v>0</v>
      </c>
      <c r="Q313" s="51">
        <v>0</v>
      </c>
      <c r="R313" s="165">
        <v>0</v>
      </c>
      <c r="S313" s="51">
        <v>0</v>
      </c>
      <c r="T313" s="51">
        <v>0</v>
      </c>
      <c r="U313" s="51">
        <v>0</v>
      </c>
      <c r="V313" s="51">
        <v>57670</v>
      </c>
      <c r="W313" s="46"/>
      <c r="X313" s="46">
        <v>70849</v>
      </c>
      <c r="Y313" s="46"/>
      <c r="Z313" s="46"/>
    </row>
    <row r="314" spans="1:26" ht="15" customHeight="1" x14ac:dyDescent="0.25">
      <c r="A314" s="58" t="s">
        <v>985</v>
      </c>
      <c r="B314" s="50" t="s">
        <v>970</v>
      </c>
      <c r="C314" s="51">
        <f t="shared" si="62"/>
        <v>57802</v>
      </c>
      <c r="D314" s="51">
        <f t="shared" si="61"/>
        <v>0</v>
      </c>
      <c r="E314" s="51">
        <v>0</v>
      </c>
      <c r="F314" s="51">
        <v>0</v>
      </c>
      <c r="G314" s="51">
        <v>0</v>
      </c>
      <c r="H314" s="51">
        <v>0</v>
      </c>
      <c r="I314" s="51">
        <v>0</v>
      </c>
      <c r="J314" s="157">
        <v>0</v>
      </c>
      <c r="K314" s="157">
        <v>0</v>
      </c>
      <c r="L314" s="51">
        <v>0</v>
      </c>
      <c r="M314" s="51">
        <v>0</v>
      </c>
      <c r="N314" s="157">
        <v>0</v>
      </c>
      <c r="O314" s="256">
        <v>0</v>
      </c>
      <c r="P314" s="51">
        <v>0</v>
      </c>
      <c r="Q314" s="51">
        <v>0</v>
      </c>
      <c r="R314" s="165">
        <v>0</v>
      </c>
      <c r="S314" s="51">
        <v>0</v>
      </c>
      <c r="T314" s="51">
        <v>0</v>
      </c>
      <c r="U314" s="51">
        <v>0</v>
      </c>
      <c r="V314" s="51">
        <v>57802</v>
      </c>
      <c r="W314" s="46"/>
      <c r="X314" s="46">
        <v>66717</v>
      </c>
      <c r="Y314" s="46"/>
      <c r="Z314" s="46"/>
    </row>
    <row r="315" spans="1:26" ht="15" customHeight="1" x14ac:dyDescent="0.25">
      <c r="A315" s="58" t="s">
        <v>986</v>
      </c>
      <c r="B315" s="50" t="s">
        <v>971</v>
      </c>
      <c r="C315" s="51">
        <f t="shared" si="62"/>
        <v>57761</v>
      </c>
      <c r="D315" s="51">
        <f t="shared" si="61"/>
        <v>0</v>
      </c>
      <c r="E315" s="51">
        <v>0</v>
      </c>
      <c r="F315" s="51">
        <v>0</v>
      </c>
      <c r="G315" s="51">
        <v>0</v>
      </c>
      <c r="H315" s="51">
        <v>0</v>
      </c>
      <c r="I315" s="51">
        <v>0</v>
      </c>
      <c r="J315" s="157">
        <v>0</v>
      </c>
      <c r="K315" s="157">
        <v>0</v>
      </c>
      <c r="L315" s="51">
        <v>0</v>
      </c>
      <c r="M315" s="51">
        <v>0</v>
      </c>
      <c r="N315" s="157">
        <v>0</v>
      </c>
      <c r="O315" s="256">
        <v>0</v>
      </c>
      <c r="P315" s="51">
        <v>0</v>
      </c>
      <c r="Q315" s="51">
        <v>0</v>
      </c>
      <c r="R315" s="165">
        <v>0</v>
      </c>
      <c r="S315" s="51">
        <v>0</v>
      </c>
      <c r="T315" s="51">
        <v>0</v>
      </c>
      <c r="U315" s="51">
        <v>0</v>
      </c>
      <c r="V315" s="51">
        <v>57761</v>
      </c>
      <c r="W315" s="46"/>
      <c r="X315" s="46">
        <v>66868</v>
      </c>
      <c r="Y315" s="46"/>
      <c r="Z315" s="46"/>
    </row>
    <row r="316" spans="1:26" ht="15" customHeight="1" x14ac:dyDescent="0.25">
      <c r="A316" s="58" t="s">
        <v>987</v>
      </c>
      <c r="B316" s="50" t="s">
        <v>972</v>
      </c>
      <c r="C316" s="51">
        <f t="shared" si="62"/>
        <v>61229</v>
      </c>
      <c r="D316" s="51">
        <f t="shared" si="61"/>
        <v>0</v>
      </c>
      <c r="E316" s="51">
        <v>0</v>
      </c>
      <c r="F316" s="51">
        <v>0</v>
      </c>
      <c r="G316" s="51">
        <v>0</v>
      </c>
      <c r="H316" s="51">
        <v>0</v>
      </c>
      <c r="I316" s="51">
        <v>0</v>
      </c>
      <c r="J316" s="157">
        <v>0</v>
      </c>
      <c r="K316" s="157">
        <v>0</v>
      </c>
      <c r="L316" s="51">
        <v>0</v>
      </c>
      <c r="M316" s="51">
        <v>0</v>
      </c>
      <c r="N316" s="157">
        <v>0</v>
      </c>
      <c r="O316" s="256">
        <v>0</v>
      </c>
      <c r="P316" s="51">
        <v>0</v>
      </c>
      <c r="Q316" s="51">
        <v>0</v>
      </c>
      <c r="R316" s="165">
        <v>0</v>
      </c>
      <c r="S316" s="51">
        <v>0</v>
      </c>
      <c r="T316" s="51">
        <v>0</v>
      </c>
      <c r="U316" s="51">
        <v>0</v>
      </c>
      <c r="V316" s="51">
        <v>61229</v>
      </c>
      <c r="W316" s="46"/>
      <c r="X316" s="46">
        <v>66822</v>
      </c>
      <c r="Y316" s="46"/>
      <c r="Z316" s="46"/>
    </row>
    <row r="317" spans="1:26" ht="15" customHeight="1" x14ac:dyDescent="0.25">
      <c r="A317" s="58" t="s">
        <v>988</v>
      </c>
      <c r="B317" s="50" t="s">
        <v>973</v>
      </c>
      <c r="C317" s="51">
        <f t="shared" si="62"/>
        <v>57695</v>
      </c>
      <c r="D317" s="51">
        <f t="shared" si="61"/>
        <v>0</v>
      </c>
      <c r="E317" s="51">
        <v>0</v>
      </c>
      <c r="F317" s="51">
        <v>0</v>
      </c>
      <c r="G317" s="51">
        <v>0</v>
      </c>
      <c r="H317" s="51">
        <v>0</v>
      </c>
      <c r="I317" s="51">
        <v>0</v>
      </c>
      <c r="J317" s="157">
        <v>0</v>
      </c>
      <c r="K317" s="157">
        <v>0</v>
      </c>
      <c r="L317" s="51">
        <v>0</v>
      </c>
      <c r="M317" s="51">
        <v>0</v>
      </c>
      <c r="N317" s="157">
        <v>0</v>
      </c>
      <c r="O317" s="256">
        <v>0</v>
      </c>
      <c r="P317" s="51">
        <v>0</v>
      </c>
      <c r="Q317" s="51">
        <v>0</v>
      </c>
      <c r="R317" s="165">
        <v>0</v>
      </c>
      <c r="S317" s="51">
        <v>0</v>
      </c>
      <c r="T317" s="51">
        <v>0</v>
      </c>
      <c r="U317" s="51">
        <v>0</v>
      </c>
      <c r="V317" s="51">
        <v>57695</v>
      </c>
      <c r="W317" s="46"/>
      <c r="X317" s="46">
        <v>70834</v>
      </c>
      <c r="Y317" s="46"/>
      <c r="Z317" s="46"/>
    </row>
    <row r="318" spans="1:26" ht="15" customHeight="1" x14ac:dyDescent="0.25">
      <c r="A318" s="58" t="s">
        <v>989</v>
      </c>
      <c r="B318" s="50" t="s">
        <v>974</v>
      </c>
      <c r="C318" s="51">
        <f t="shared" si="62"/>
        <v>61133</v>
      </c>
      <c r="D318" s="51">
        <f t="shared" si="61"/>
        <v>0</v>
      </c>
      <c r="E318" s="51">
        <v>0</v>
      </c>
      <c r="F318" s="51">
        <v>0</v>
      </c>
      <c r="G318" s="51">
        <v>0</v>
      </c>
      <c r="H318" s="51">
        <v>0</v>
      </c>
      <c r="I318" s="51">
        <v>0</v>
      </c>
      <c r="J318" s="157">
        <v>0</v>
      </c>
      <c r="K318" s="157">
        <v>0</v>
      </c>
      <c r="L318" s="51">
        <v>0</v>
      </c>
      <c r="M318" s="51">
        <v>0</v>
      </c>
      <c r="N318" s="157">
        <v>0</v>
      </c>
      <c r="O318" s="256">
        <v>0</v>
      </c>
      <c r="P318" s="51">
        <v>0</v>
      </c>
      <c r="Q318" s="51">
        <v>0</v>
      </c>
      <c r="R318" s="165">
        <v>0</v>
      </c>
      <c r="S318" s="51">
        <v>0</v>
      </c>
      <c r="T318" s="51">
        <v>0</v>
      </c>
      <c r="U318" s="51">
        <v>0</v>
      </c>
      <c r="V318" s="51">
        <v>61133</v>
      </c>
      <c r="W318" s="46"/>
      <c r="X318" s="46">
        <v>66745</v>
      </c>
      <c r="Y318" s="46"/>
      <c r="Z318" s="46"/>
    </row>
    <row r="319" spans="1:26" ht="15" customHeight="1" x14ac:dyDescent="0.25">
      <c r="A319" s="58" t="s">
        <v>990</v>
      </c>
      <c r="B319" s="47" t="s">
        <v>975</v>
      </c>
      <c r="C319" s="51">
        <f t="shared" si="62"/>
        <v>61184</v>
      </c>
      <c r="D319" s="51">
        <f t="shared" si="61"/>
        <v>0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157">
        <v>0</v>
      </c>
      <c r="K319" s="157">
        <v>0</v>
      </c>
      <c r="L319" s="51">
        <v>0</v>
      </c>
      <c r="M319" s="51">
        <v>0</v>
      </c>
      <c r="N319" s="157">
        <v>0</v>
      </c>
      <c r="O319" s="256">
        <v>0</v>
      </c>
      <c r="P319" s="51">
        <v>0</v>
      </c>
      <c r="Q319" s="51">
        <v>0</v>
      </c>
      <c r="R319" s="165">
        <v>0</v>
      </c>
      <c r="S319" s="51">
        <v>0</v>
      </c>
      <c r="T319" s="51">
        <v>0</v>
      </c>
      <c r="U319" s="51">
        <v>0</v>
      </c>
      <c r="V319" s="51">
        <v>61184</v>
      </c>
      <c r="W319" s="46"/>
      <c r="X319" s="46">
        <v>70722</v>
      </c>
      <c r="Y319" s="46"/>
      <c r="Z319" s="46"/>
    </row>
    <row r="320" spans="1:26" ht="15" customHeight="1" x14ac:dyDescent="0.25">
      <c r="A320" s="58" t="s">
        <v>991</v>
      </c>
      <c r="B320" s="47" t="s">
        <v>976</v>
      </c>
      <c r="C320" s="51">
        <f t="shared" si="62"/>
        <v>40551</v>
      </c>
      <c r="D320" s="51">
        <f t="shared" si="61"/>
        <v>0</v>
      </c>
      <c r="E320" s="51">
        <v>0</v>
      </c>
      <c r="F320" s="51">
        <v>0</v>
      </c>
      <c r="G320" s="51">
        <v>0</v>
      </c>
      <c r="H320" s="51">
        <v>0</v>
      </c>
      <c r="I320" s="51">
        <v>0</v>
      </c>
      <c r="J320" s="157">
        <v>0</v>
      </c>
      <c r="K320" s="157">
        <v>0</v>
      </c>
      <c r="L320" s="51">
        <v>0</v>
      </c>
      <c r="M320" s="51">
        <v>0</v>
      </c>
      <c r="N320" s="157">
        <v>0</v>
      </c>
      <c r="O320" s="256">
        <v>0</v>
      </c>
      <c r="P320" s="51">
        <v>0</v>
      </c>
      <c r="Q320" s="51">
        <v>0</v>
      </c>
      <c r="R320" s="165">
        <v>0</v>
      </c>
      <c r="S320" s="51">
        <v>0</v>
      </c>
      <c r="T320" s="51">
        <v>0</v>
      </c>
      <c r="U320" s="51">
        <v>0</v>
      </c>
      <c r="V320" s="51">
        <v>40551</v>
      </c>
      <c r="W320" s="46"/>
      <c r="X320" s="46">
        <v>66884</v>
      </c>
      <c r="Y320" s="46"/>
      <c r="Z320" s="46"/>
    </row>
    <row r="321" spans="1:26" ht="15" customHeight="1" x14ac:dyDescent="0.25">
      <c r="A321" s="58" t="s">
        <v>992</v>
      </c>
      <c r="B321" s="47" t="s">
        <v>977</v>
      </c>
      <c r="C321" s="51">
        <f t="shared" si="62"/>
        <v>57849</v>
      </c>
      <c r="D321" s="51">
        <f t="shared" si="61"/>
        <v>0</v>
      </c>
      <c r="E321" s="51">
        <v>0</v>
      </c>
      <c r="F321" s="51">
        <v>0</v>
      </c>
      <c r="G321" s="51">
        <v>0</v>
      </c>
      <c r="H321" s="51">
        <v>0</v>
      </c>
      <c r="I321" s="51">
        <v>0</v>
      </c>
      <c r="J321" s="157">
        <v>0</v>
      </c>
      <c r="K321" s="157">
        <v>0</v>
      </c>
      <c r="L321" s="51">
        <v>0</v>
      </c>
      <c r="M321" s="51">
        <v>0</v>
      </c>
      <c r="N321" s="157">
        <v>0</v>
      </c>
      <c r="O321" s="256">
        <v>0</v>
      </c>
      <c r="P321" s="51">
        <v>0</v>
      </c>
      <c r="Q321" s="51">
        <v>0</v>
      </c>
      <c r="R321" s="165">
        <v>0</v>
      </c>
      <c r="S321" s="51">
        <v>0</v>
      </c>
      <c r="T321" s="51">
        <v>0</v>
      </c>
      <c r="U321" s="51">
        <v>0</v>
      </c>
      <c r="V321" s="51">
        <v>57849</v>
      </c>
      <c r="W321" s="46"/>
      <c r="X321" s="46">
        <v>70782</v>
      </c>
      <c r="Y321" s="46"/>
      <c r="Z321" s="46"/>
    </row>
    <row r="322" spans="1:26" ht="15" customHeight="1" x14ac:dyDescent="0.25">
      <c r="A322" s="58" t="s">
        <v>993</v>
      </c>
      <c r="B322" s="47" t="s">
        <v>978</v>
      </c>
      <c r="C322" s="51">
        <f t="shared" si="62"/>
        <v>42595</v>
      </c>
      <c r="D322" s="51">
        <f t="shared" si="61"/>
        <v>0</v>
      </c>
      <c r="E322" s="51">
        <v>0</v>
      </c>
      <c r="F322" s="51">
        <v>0</v>
      </c>
      <c r="G322" s="51">
        <v>0</v>
      </c>
      <c r="H322" s="51">
        <v>0</v>
      </c>
      <c r="I322" s="51">
        <v>0</v>
      </c>
      <c r="J322" s="157">
        <v>0</v>
      </c>
      <c r="K322" s="157">
        <v>0</v>
      </c>
      <c r="L322" s="51">
        <v>0</v>
      </c>
      <c r="M322" s="51">
        <v>0</v>
      </c>
      <c r="N322" s="157">
        <v>0</v>
      </c>
      <c r="O322" s="256">
        <v>0</v>
      </c>
      <c r="P322" s="51">
        <v>0</v>
      </c>
      <c r="Q322" s="51">
        <v>0</v>
      </c>
      <c r="R322" s="165">
        <v>0</v>
      </c>
      <c r="S322" s="51">
        <v>0</v>
      </c>
      <c r="T322" s="51">
        <v>0</v>
      </c>
      <c r="U322" s="51">
        <v>0</v>
      </c>
      <c r="V322" s="51">
        <v>42595</v>
      </c>
      <c r="W322" s="46"/>
      <c r="X322" s="46">
        <v>46912</v>
      </c>
      <c r="Y322" s="46"/>
      <c r="Z322" s="46"/>
    </row>
    <row r="323" spans="1:26" ht="15" customHeight="1" x14ac:dyDescent="0.25">
      <c r="A323" s="58" t="s">
        <v>994</v>
      </c>
      <c r="B323" s="50" t="s">
        <v>979</v>
      </c>
      <c r="C323" s="51">
        <f t="shared" si="62"/>
        <v>55805</v>
      </c>
      <c r="D323" s="51">
        <f t="shared" si="61"/>
        <v>0</v>
      </c>
      <c r="E323" s="51">
        <v>0</v>
      </c>
      <c r="F323" s="51">
        <v>0</v>
      </c>
      <c r="G323" s="51">
        <v>0</v>
      </c>
      <c r="H323" s="51">
        <v>0</v>
      </c>
      <c r="I323" s="51">
        <v>0</v>
      </c>
      <c r="J323" s="51">
        <v>0</v>
      </c>
      <c r="K323" s="51">
        <v>0</v>
      </c>
      <c r="L323" s="51">
        <v>0</v>
      </c>
      <c r="M323" s="51">
        <v>0</v>
      </c>
      <c r="N323" s="51">
        <v>0</v>
      </c>
      <c r="O323" s="164">
        <v>0</v>
      </c>
      <c r="P323" s="51">
        <v>0</v>
      </c>
      <c r="Q323" s="51">
        <v>0</v>
      </c>
      <c r="R323" s="165">
        <v>0</v>
      </c>
      <c r="S323" s="51">
        <v>0</v>
      </c>
      <c r="T323" s="51">
        <v>0</v>
      </c>
      <c r="U323" s="51">
        <v>0</v>
      </c>
      <c r="V323" s="51">
        <v>55805</v>
      </c>
      <c r="W323" s="46"/>
      <c r="X323" s="46">
        <v>66923</v>
      </c>
      <c r="Y323" s="46"/>
      <c r="Z323" s="46"/>
    </row>
    <row r="324" spans="1:26" ht="15" customHeight="1" x14ac:dyDescent="0.25">
      <c r="A324" s="58" t="s">
        <v>995</v>
      </c>
      <c r="B324" s="50" t="s">
        <v>980</v>
      </c>
      <c r="C324" s="51">
        <f t="shared" si="62"/>
        <v>55823</v>
      </c>
      <c r="D324" s="51">
        <f t="shared" si="61"/>
        <v>0</v>
      </c>
      <c r="E324" s="51">
        <v>0</v>
      </c>
      <c r="F324" s="51">
        <v>0</v>
      </c>
      <c r="G324" s="51">
        <v>0</v>
      </c>
      <c r="H324" s="51">
        <v>0</v>
      </c>
      <c r="I324" s="51">
        <v>0</v>
      </c>
      <c r="J324" s="51">
        <v>0</v>
      </c>
      <c r="K324" s="51">
        <v>0</v>
      </c>
      <c r="L324" s="153">
        <v>0</v>
      </c>
      <c r="M324" s="153">
        <v>0</v>
      </c>
      <c r="N324" s="51">
        <v>0</v>
      </c>
      <c r="O324" s="164">
        <v>0</v>
      </c>
      <c r="P324" s="51">
        <v>0</v>
      </c>
      <c r="Q324" s="51">
        <v>0</v>
      </c>
      <c r="R324" s="165">
        <v>0</v>
      </c>
      <c r="S324" s="51">
        <v>0</v>
      </c>
      <c r="T324" s="51">
        <v>0</v>
      </c>
      <c r="U324" s="51">
        <v>0</v>
      </c>
      <c r="V324" s="51">
        <v>55823</v>
      </c>
      <c r="W324" s="46"/>
      <c r="X324" s="46">
        <v>49277</v>
      </c>
      <c r="Y324" s="46"/>
      <c r="Z324" s="46"/>
    </row>
    <row r="325" spans="1:26" x14ac:dyDescent="0.25">
      <c r="A325" s="58" t="s">
        <v>996</v>
      </c>
      <c r="B325" s="50" t="s">
        <v>981</v>
      </c>
      <c r="C325" s="51">
        <f t="shared" si="62"/>
        <v>132910</v>
      </c>
      <c r="D325" s="51">
        <f t="shared" si="61"/>
        <v>0</v>
      </c>
      <c r="E325" s="51">
        <v>0</v>
      </c>
      <c r="F325" s="51">
        <v>0</v>
      </c>
      <c r="G325" s="51">
        <v>0</v>
      </c>
      <c r="H325" s="51">
        <v>0</v>
      </c>
      <c r="I325" s="153">
        <v>0</v>
      </c>
      <c r="J325" s="157">
        <v>0</v>
      </c>
      <c r="K325" s="256">
        <v>0</v>
      </c>
      <c r="L325" s="51">
        <v>0</v>
      </c>
      <c r="M325" s="51">
        <v>0</v>
      </c>
      <c r="N325" s="257">
        <v>0</v>
      </c>
      <c r="O325" s="256">
        <v>0</v>
      </c>
      <c r="P325" s="51">
        <v>0</v>
      </c>
      <c r="Q325" s="51">
        <v>0</v>
      </c>
      <c r="R325" s="165">
        <v>0</v>
      </c>
      <c r="S325" s="51">
        <v>0</v>
      </c>
      <c r="T325" s="51">
        <v>0</v>
      </c>
      <c r="U325" s="51">
        <v>0</v>
      </c>
      <c r="V325" s="51">
        <v>132910</v>
      </c>
      <c r="W325" s="46"/>
      <c r="X325" s="46">
        <v>64559</v>
      </c>
      <c r="Y325" s="46"/>
      <c r="Z325" s="46"/>
    </row>
    <row r="326" spans="1:26" x14ac:dyDescent="0.25">
      <c r="A326" s="58" t="s">
        <v>997</v>
      </c>
      <c r="B326" s="50" t="s">
        <v>982</v>
      </c>
      <c r="C326" s="51">
        <f t="shared" si="62"/>
        <v>55781</v>
      </c>
      <c r="D326" s="51">
        <f t="shared" si="61"/>
        <v>0</v>
      </c>
      <c r="E326" s="51">
        <v>0</v>
      </c>
      <c r="F326" s="51">
        <v>0</v>
      </c>
      <c r="G326" s="51">
        <v>0</v>
      </c>
      <c r="H326" s="164">
        <v>0</v>
      </c>
      <c r="I326" s="51">
        <v>0</v>
      </c>
      <c r="J326" s="257">
        <v>0</v>
      </c>
      <c r="K326" s="157">
        <v>0</v>
      </c>
      <c r="L326" s="262">
        <v>0</v>
      </c>
      <c r="M326" s="262">
        <v>0</v>
      </c>
      <c r="N326" s="157">
        <v>0</v>
      </c>
      <c r="O326" s="256">
        <v>0</v>
      </c>
      <c r="P326" s="51">
        <v>0</v>
      </c>
      <c r="Q326" s="51">
        <v>0</v>
      </c>
      <c r="R326" s="165">
        <v>0</v>
      </c>
      <c r="S326" s="51">
        <v>0</v>
      </c>
      <c r="T326" s="51">
        <v>0</v>
      </c>
      <c r="U326" s="51">
        <v>0</v>
      </c>
      <c r="V326" s="51">
        <v>55781</v>
      </c>
      <c r="W326" s="46"/>
      <c r="X326" s="46">
        <v>64579</v>
      </c>
      <c r="Y326" s="46"/>
      <c r="Z326" s="46"/>
    </row>
    <row r="327" spans="1:26" s="15" customFormat="1" ht="14.25" customHeight="1" x14ac:dyDescent="0.25">
      <c r="A327" s="52" t="s">
        <v>998</v>
      </c>
      <c r="B327" s="41" t="s">
        <v>536</v>
      </c>
      <c r="C327" s="43">
        <f t="shared" ref="C327:V327" si="63">SUM(C328:C328)</f>
        <v>46702</v>
      </c>
      <c r="D327" s="43">
        <f t="shared" si="63"/>
        <v>0</v>
      </c>
      <c r="E327" s="43">
        <f t="shared" si="63"/>
        <v>0</v>
      </c>
      <c r="F327" s="43">
        <f t="shared" si="63"/>
        <v>0</v>
      </c>
      <c r="G327" s="43">
        <f t="shared" si="63"/>
        <v>0</v>
      </c>
      <c r="H327" s="43">
        <f t="shared" si="63"/>
        <v>0</v>
      </c>
      <c r="I327" s="43">
        <f t="shared" si="63"/>
        <v>0</v>
      </c>
      <c r="J327" s="43">
        <f t="shared" si="63"/>
        <v>0</v>
      </c>
      <c r="K327" s="43">
        <f t="shared" si="63"/>
        <v>0</v>
      </c>
      <c r="L327" s="43">
        <f t="shared" si="63"/>
        <v>0</v>
      </c>
      <c r="M327" s="43">
        <f t="shared" si="63"/>
        <v>0</v>
      </c>
      <c r="N327" s="43">
        <f t="shared" si="63"/>
        <v>0</v>
      </c>
      <c r="O327" s="43">
        <f t="shared" si="63"/>
        <v>0</v>
      </c>
      <c r="P327" s="258">
        <f t="shared" si="63"/>
        <v>0</v>
      </c>
      <c r="Q327" s="258">
        <f t="shared" si="63"/>
        <v>0</v>
      </c>
      <c r="R327" s="43">
        <f t="shared" si="63"/>
        <v>0</v>
      </c>
      <c r="S327" s="43">
        <f t="shared" si="63"/>
        <v>0</v>
      </c>
      <c r="T327" s="43">
        <f t="shared" si="63"/>
        <v>0</v>
      </c>
      <c r="U327" s="43">
        <f t="shared" si="63"/>
        <v>0</v>
      </c>
      <c r="V327" s="43">
        <f t="shared" si="63"/>
        <v>46702</v>
      </c>
      <c r="W327" s="44"/>
      <c r="X327" s="44"/>
      <c r="Y327" s="44"/>
      <c r="Z327" s="44"/>
    </row>
    <row r="328" spans="1:26" ht="15" customHeight="1" x14ac:dyDescent="0.25">
      <c r="A328" s="58" t="s">
        <v>999</v>
      </c>
      <c r="B328" s="47" t="s">
        <v>537</v>
      </c>
      <c r="C328" s="51">
        <f>D328+M328+O328+Q328+V328</f>
        <v>46702</v>
      </c>
      <c r="D328" s="51">
        <f>SUM(E328:I328)</f>
        <v>0</v>
      </c>
      <c r="E328" s="51">
        <v>0</v>
      </c>
      <c r="F328" s="51">
        <v>0</v>
      </c>
      <c r="G328" s="51">
        <v>0</v>
      </c>
      <c r="H328" s="51">
        <v>0</v>
      </c>
      <c r="I328" s="51">
        <v>0</v>
      </c>
      <c r="J328" s="157">
        <v>0</v>
      </c>
      <c r="K328" s="157">
        <v>0</v>
      </c>
      <c r="L328" s="51">
        <v>0</v>
      </c>
      <c r="M328" s="51">
        <v>0</v>
      </c>
      <c r="N328" s="157">
        <v>0</v>
      </c>
      <c r="O328" s="256">
        <v>0</v>
      </c>
      <c r="P328" s="51">
        <v>0</v>
      </c>
      <c r="Q328" s="51">
        <v>0</v>
      </c>
      <c r="R328" s="165">
        <v>0</v>
      </c>
      <c r="S328" s="51">
        <v>0</v>
      </c>
      <c r="T328" s="51">
        <v>0</v>
      </c>
      <c r="U328" s="51">
        <v>0</v>
      </c>
      <c r="V328" s="51">
        <v>46702</v>
      </c>
      <c r="W328" s="46"/>
      <c r="X328" s="46"/>
      <c r="Y328" s="46"/>
      <c r="Z328" s="46"/>
    </row>
    <row r="329" spans="1:26" s="15" customFormat="1" x14ac:dyDescent="0.25">
      <c r="A329" s="52" t="s">
        <v>1200</v>
      </c>
      <c r="B329" s="41" t="s">
        <v>1196</v>
      </c>
      <c r="C329" s="43">
        <v>0</v>
      </c>
      <c r="D329" s="43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143"/>
      <c r="X329" s="44"/>
      <c r="Y329" s="44"/>
      <c r="Z329" s="44"/>
    </row>
    <row r="330" spans="1:26" x14ac:dyDescent="0.25">
      <c r="A330" s="52" t="s">
        <v>540</v>
      </c>
      <c r="B330" s="41" t="s">
        <v>541</v>
      </c>
      <c r="C330" s="43">
        <f t="shared" ref="C330:V330" si="64">C331+C333+C336+C338+C340</f>
        <v>1685658.89</v>
      </c>
      <c r="D330" s="43">
        <f t="shared" si="64"/>
        <v>0</v>
      </c>
      <c r="E330" s="43">
        <f t="shared" si="64"/>
        <v>0</v>
      </c>
      <c r="F330" s="43">
        <f t="shared" si="64"/>
        <v>0</v>
      </c>
      <c r="G330" s="43">
        <f t="shared" si="64"/>
        <v>0</v>
      </c>
      <c r="H330" s="43">
        <f t="shared" si="64"/>
        <v>0</v>
      </c>
      <c r="I330" s="43">
        <f t="shared" si="64"/>
        <v>0</v>
      </c>
      <c r="J330" s="43">
        <f t="shared" si="64"/>
        <v>0</v>
      </c>
      <c r="K330" s="43">
        <f t="shared" si="64"/>
        <v>0</v>
      </c>
      <c r="L330" s="43">
        <f t="shared" si="64"/>
        <v>344</v>
      </c>
      <c r="M330" s="43">
        <f t="shared" si="64"/>
        <v>699824</v>
      </c>
      <c r="N330" s="43">
        <f t="shared" si="64"/>
        <v>0</v>
      </c>
      <c r="O330" s="43">
        <f t="shared" si="64"/>
        <v>0</v>
      </c>
      <c r="P330" s="43">
        <f t="shared" si="64"/>
        <v>0</v>
      </c>
      <c r="Q330" s="43">
        <f t="shared" si="64"/>
        <v>0</v>
      </c>
      <c r="R330" s="43">
        <f t="shared" si="64"/>
        <v>0</v>
      </c>
      <c r="S330" s="43">
        <f t="shared" si="64"/>
        <v>0</v>
      </c>
      <c r="T330" s="43">
        <f t="shared" si="64"/>
        <v>0</v>
      </c>
      <c r="U330" s="43">
        <f t="shared" si="64"/>
        <v>0</v>
      </c>
      <c r="V330" s="43">
        <f t="shared" si="64"/>
        <v>985834.89</v>
      </c>
      <c r="W330" s="46"/>
      <c r="X330" s="46"/>
      <c r="Y330" s="46"/>
      <c r="Z330" s="46"/>
    </row>
    <row r="331" spans="1:26" s="15" customFormat="1" ht="14.25" customHeight="1" x14ac:dyDescent="0.25">
      <c r="A331" s="52" t="s">
        <v>543</v>
      </c>
      <c r="B331" s="41" t="s">
        <v>542</v>
      </c>
      <c r="C331" s="43">
        <f t="shared" ref="C331:V331" si="65">SUM(C332:C332)</f>
        <v>45567</v>
      </c>
      <c r="D331" s="43">
        <f t="shared" si="65"/>
        <v>0</v>
      </c>
      <c r="E331" s="43">
        <f t="shared" si="65"/>
        <v>0</v>
      </c>
      <c r="F331" s="43">
        <f t="shared" si="65"/>
        <v>0</v>
      </c>
      <c r="G331" s="43">
        <f t="shared" si="65"/>
        <v>0</v>
      </c>
      <c r="H331" s="43">
        <f t="shared" si="65"/>
        <v>0</v>
      </c>
      <c r="I331" s="43">
        <f t="shared" si="65"/>
        <v>0</v>
      </c>
      <c r="J331" s="43">
        <f t="shared" si="65"/>
        <v>0</v>
      </c>
      <c r="K331" s="43">
        <f t="shared" si="65"/>
        <v>0</v>
      </c>
      <c r="L331" s="43">
        <f t="shared" si="65"/>
        <v>0</v>
      </c>
      <c r="M331" s="43">
        <f t="shared" si="65"/>
        <v>0</v>
      </c>
      <c r="N331" s="43">
        <f t="shared" si="65"/>
        <v>0</v>
      </c>
      <c r="O331" s="43">
        <f t="shared" si="65"/>
        <v>0</v>
      </c>
      <c r="P331" s="137">
        <f t="shared" si="65"/>
        <v>0</v>
      </c>
      <c r="Q331" s="137">
        <f t="shared" si="65"/>
        <v>0</v>
      </c>
      <c r="R331" s="43">
        <f t="shared" si="65"/>
        <v>0</v>
      </c>
      <c r="S331" s="43">
        <f t="shared" si="65"/>
        <v>0</v>
      </c>
      <c r="T331" s="43">
        <f t="shared" si="65"/>
        <v>0</v>
      </c>
      <c r="U331" s="43">
        <f t="shared" si="65"/>
        <v>0</v>
      </c>
      <c r="V331" s="43">
        <f t="shared" si="65"/>
        <v>45567</v>
      </c>
      <c r="W331" s="44"/>
      <c r="X331" s="44"/>
      <c r="Y331" s="44"/>
      <c r="Z331" s="44"/>
    </row>
    <row r="332" spans="1:26" ht="15" customHeight="1" x14ac:dyDescent="0.25">
      <c r="A332" s="58" t="s">
        <v>545</v>
      </c>
      <c r="B332" s="47" t="s">
        <v>544</v>
      </c>
      <c r="C332" s="51">
        <f>D332+M332+O332+Q332+V332</f>
        <v>45567</v>
      </c>
      <c r="D332" s="51">
        <f>SUM(E332:I332)</f>
        <v>0</v>
      </c>
      <c r="E332" s="51">
        <v>0</v>
      </c>
      <c r="F332" s="51">
        <v>0</v>
      </c>
      <c r="G332" s="51">
        <v>0</v>
      </c>
      <c r="H332" s="51">
        <v>0</v>
      </c>
      <c r="I332" s="51">
        <v>0</v>
      </c>
      <c r="J332" s="157">
        <v>0</v>
      </c>
      <c r="K332" s="157">
        <v>0</v>
      </c>
      <c r="L332" s="51">
        <v>0</v>
      </c>
      <c r="M332" s="51">
        <v>0</v>
      </c>
      <c r="N332" s="157">
        <v>0</v>
      </c>
      <c r="O332" s="256">
        <v>0</v>
      </c>
      <c r="P332" s="51">
        <v>0</v>
      </c>
      <c r="Q332" s="51">
        <v>0</v>
      </c>
      <c r="R332" s="165">
        <v>0</v>
      </c>
      <c r="S332" s="51">
        <v>0</v>
      </c>
      <c r="T332" s="51">
        <v>0</v>
      </c>
      <c r="U332" s="51">
        <v>0</v>
      </c>
      <c r="V332" s="51">
        <v>45567</v>
      </c>
      <c r="W332" s="46"/>
      <c r="X332" s="46"/>
      <c r="Y332" s="46"/>
      <c r="Z332" s="46"/>
    </row>
    <row r="333" spans="1:26" s="15" customFormat="1" ht="14.25" customHeight="1" x14ac:dyDescent="0.25">
      <c r="A333" s="52" t="s">
        <v>596</v>
      </c>
      <c r="B333" s="41" t="s">
        <v>598</v>
      </c>
      <c r="C333" s="43">
        <f>SUM(C334:C335)</f>
        <v>1028148.45</v>
      </c>
      <c r="D333" s="43">
        <f t="shared" ref="D333:V333" si="66">SUM(D334:D335)</f>
        <v>0</v>
      </c>
      <c r="E333" s="137">
        <f t="shared" si="66"/>
        <v>0</v>
      </c>
      <c r="F333" s="137">
        <f t="shared" si="66"/>
        <v>0</v>
      </c>
      <c r="G333" s="43">
        <f t="shared" si="66"/>
        <v>0</v>
      </c>
      <c r="H333" s="137">
        <f t="shared" si="66"/>
        <v>0</v>
      </c>
      <c r="I333" s="137">
        <f t="shared" si="66"/>
        <v>0</v>
      </c>
      <c r="J333" s="43">
        <f t="shared" si="66"/>
        <v>0</v>
      </c>
      <c r="K333" s="43">
        <f t="shared" si="66"/>
        <v>0</v>
      </c>
      <c r="L333" s="43">
        <f t="shared" si="66"/>
        <v>344</v>
      </c>
      <c r="M333" s="43">
        <f t="shared" si="66"/>
        <v>699824</v>
      </c>
      <c r="N333" s="43">
        <f t="shared" si="66"/>
        <v>0</v>
      </c>
      <c r="O333" s="43">
        <f t="shared" si="66"/>
        <v>0</v>
      </c>
      <c r="P333" s="138">
        <f t="shared" si="66"/>
        <v>0</v>
      </c>
      <c r="Q333" s="138">
        <f t="shared" si="66"/>
        <v>0</v>
      </c>
      <c r="R333" s="43">
        <f t="shared" si="66"/>
        <v>0</v>
      </c>
      <c r="S333" s="43">
        <f t="shared" si="66"/>
        <v>0</v>
      </c>
      <c r="T333" s="43">
        <f t="shared" si="66"/>
        <v>0</v>
      </c>
      <c r="U333" s="43">
        <f t="shared" si="66"/>
        <v>0</v>
      </c>
      <c r="V333" s="43">
        <f t="shared" si="66"/>
        <v>328324.45</v>
      </c>
      <c r="W333" s="44"/>
      <c r="X333" s="44"/>
      <c r="Y333" s="44"/>
      <c r="Z333" s="44"/>
    </row>
    <row r="334" spans="1:26" ht="15" customHeight="1" x14ac:dyDescent="0.25">
      <c r="A334" s="58" t="s">
        <v>597</v>
      </c>
      <c r="B334" s="266" t="s">
        <v>595</v>
      </c>
      <c r="C334" s="223">
        <f>SUM(D334+M334+V334)</f>
        <v>932083.45</v>
      </c>
      <c r="D334" s="275">
        <v>0</v>
      </c>
      <c r="E334" s="51">
        <v>0</v>
      </c>
      <c r="F334" s="51">
        <v>0</v>
      </c>
      <c r="G334" s="276">
        <v>0</v>
      </c>
      <c r="H334" s="51">
        <v>0</v>
      </c>
      <c r="I334" s="51">
        <v>0</v>
      </c>
      <c r="J334" s="277">
        <v>0</v>
      </c>
      <c r="K334" s="223">
        <v>0</v>
      </c>
      <c r="L334" s="223">
        <v>344</v>
      </c>
      <c r="M334" s="223">
        <v>699824</v>
      </c>
      <c r="N334" s="223">
        <v>0</v>
      </c>
      <c r="O334" s="223">
        <v>0</v>
      </c>
      <c r="P334" s="223">
        <v>0</v>
      </c>
      <c r="Q334" s="223">
        <v>0</v>
      </c>
      <c r="R334" s="223">
        <v>0</v>
      </c>
      <c r="S334" s="223">
        <v>0</v>
      </c>
      <c r="T334" s="223">
        <v>0</v>
      </c>
      <c r="U334" s="223">
        <v>0</v>
      </c>
      <c r="V334" s="223">
        <v>232259.45</v>
      </c>
      <c r="W334" s="46"/>
      <c r="X334" s="46"/>
      <c r="Y334" s="46"/>
      <c r="Z334" s="46"/>
    </row>
    <row r="335" spans="1:26" ht="15" customHeight="1" x14ac:dyDescent="0.25">
      <c r="A335" s="58" t="s">
        <v>1046</v>
      </c>
      <c r="B335" s="266" t="s">
        <v>599</v>
      </c>
      <c r="C335" s="223">
        <f>SUM(D335+M335+V335)</f>
        <v>96065</v>
      </c>
      <c r="D335" s="275">
        <v>0</v>
      </c>
      <c r="E335" s="51">
        <v>0</v>
      </c>
      <c r="F335" s="51">
        <v>0</v>
      </c>
      <c r="G335" s="277">
        <v>0</v>
      </c>
      <c r="H335" s="278">
        <v>0</v>
      </c>
      <c r="I335" s="278">
        <v>0</v>
      </c>
      <c r="J335" s="223">
        <f>SUM(J336:J336)</f>
        <v>0</v>
      </c>
      <c r="K335" s="223">
        <f>SUM(K336:K336)</f>
        <v>0</v>
      </c>
      <c r="L335" s="223">
        <v>0</v>
      </c>
      <c r="M335" s="223">
        <v>0</v>
      </c>
      <c r="N335" s="223">
        <v>0</v>
      </c>
      <c r="O335" s="223">
        <v>0</v>
      </c>
      <c r="P335" s="223">
        <v>0</v>
      </c>
      <c r="Q335" s="223">
        <v>0</v>
      </c>
      <c r="R335" s="223">
        <v>0</v>
      </c>
      <c r="S335" s="223">
        <v>0</v>
      </c>
      <c r="T335" s="223">
        <v>0</v>
      </c>
      <c r="U335" s="223">
        <v>0</v>
      </c>
      <c r="V335" s="223">
        <v>96065</v>
      </c>
      <c r="W335" s="46"/>
      <c r="X335" s="46"/>
      <c r="Y335" s="46"/>
      <c r="Z335" s="46"/>
    </row>
    <row r="336" spans="1:26" s="15" customFormat="1" ht="14.25" customHeight="1" x14ac:dyDescent="0.25">
      <c r="A336" s="52" t="s">
        <v>601</v>
      </c>
      <c r="B336" s="41" t="s">
        <v>603</v>
      </c>
      <c r="C336" s="43">
        <f t="shared" ref="C336:I336" si="67">SUM(C337:C337)</f>
        <v>51596</v>
      </c>
      <c r="D336" s="43">
        <f t="shared" si="67"/>
        <v>0</v>
      </c>
      <c r="E336" s="138">
        <f t="shared" si="67"/>
        <v>0</v>
      </c>
      <c r="F336" s="138">
        <f t="shared" si="67"/>
        <v>0</v>
      </c>
      <c r="G336" s="43">
        <f t="shared" si="67"/>
        <v>0</v>
      </c>
      <c r="H336" s="43">
        <f t="shared" si="67"/>
        <v>0</v>
      </c>
      <c r="I336" s="43">
        <f t="shared" si="67"/>
        <v>0</v>
      </c>
      <c r="J336" s="43">
        <f>SUM(J337:J337)</f>
        <v>0</v>
      </c>
      <c r="K336" s="43">
        <f>SUM(K337:K337)</f>
        <v>0</v>
      </c>
      <c r="L336" s="43">
        <f t="shared" ref="L336:V336" si="68">SUM(L337:L337)</f>
        <v>0</v>
      </c>
      <c r="M336" s="43">
        <f t="shared" si="68"/>
        <v>0</v>
      </c>
      <c r="N336" s="43">
        <f t="shared" si="68"/>
        <v>0</v>
      </c>
      <c r="O336" s="43">
        <f t="shared" si="68"/>
        <v>0</v>
      </c>
      <c r="P336" s="137">
        <f t="shared" si="68"/>
        <v>0</v>
      </c>
      <c r="Q336" s="137">
        <f t="shared" si="68"/>
        <v>0</v>
      </c>
      <c r="R336" s="43">
        <f t="shared" si="68"/>
        <v>0</v>
      </c>
      <c r="S336" s="43">
        <f t="shared" si="68"/>
        <v>0</v>
      </c>
      <c r="T336" s="43">
        <f t="shared" si="68"/>
        <v>0</v>
      </c>
      <c r="U336" s="43">
        <f t="shared" si="68"/>
        <v>0</v>
      </c>
      <c r="V336" s="43">
        <f t="shared" si="68"/>
        <v>51596</v>
      </c>
      <c r="W336" s="44"/>
      <c r="X336" s="44"/>
      <c r="Y336" s="44"/>
      <c r="Z336" s="44"/>
    </row>
    <row r="337" spans="1:26" ht="15" customHeight="1" x14ac:dyDescent="0.25">
      <c r="A337" s="58" t="s">
        <v>602</v>
      </c>
      <c r="B337" s="47" t="s">
        <v>600</v>
      </c>
      <c r="C337" s="51">
        <f>D337+M337+O337+Q337+V337</f>
        <v>51596</v>
      </c>
      <c r="D337" s="51">
        <f>SUM(E337:I337)</f>
        <v>0</v>
      </c>
      <c r="E337" s="51">
        <v>0</v>
      </c>
      <c r="F337" s="51">
        <v>0</v>
      </c>
      <c r="G337" s="51">
        <v>0</v>
      </c>
      <c r="H337" s="51">
        <v>0</v>
      </c>
      <c r="I337" s="51">
        <v>0</v>
      </c>
      <c r="J337" s="157">
        <v>0</v>
      </c>
      <c r="K337" s="157">
        <v>0</v>
      </c>
      <c r="L337" s="51">
        <v>0</v>
      </c>
      <c r="M337" s="51">
        <v>0</v>
      </c>
      <c r="N337" s="157">
        <v>0</v>
      </c>
      <c r="O337" s="256">
        <v>0</v>
      </c>
      <c r="P337" s="51">
        <v>0</v>
      </c>
      <c r="Q337" s="51">
        <v>0</v>
      </c>
      <c r="R337" s="165">
        <v>0</v>
      </c>
      <c r="S337" s="51">
        <v>0</v>
      </c>
      <c r="T337" s="51">
        <v>0</v>
      </c>
      <c r="U337" s="51">
        <v>0</v>
      </c>
      <c r="V337" s="51">
        <v>51596</v>
      </c>
      <c r="W337" s="46"/>
      <c r="X337" s="46"/>
      <c r="Y337" s="46"/>
      <c r="Z337" s="46"/>
    </row>
    <row r="338" spans="1:26" s="15" customFormat="1" ht="14.25" customHeight="1" x14ac:dyDescent="0.25">
      <c r="A338" s="52" t="s">
        <v>620</v>
      </c>
      <c r="B338" s="41" t="s">
        <v>619</v>
      </c>
      <c r="C338" s="43">
        <f t="shared" ref="C338:V338" si="69">SUM(C339:C339)</f>
        <v>32435.439999999999</v>
      </c>
      <c r="D338" s="43">
        <f t="shared" si="69"/>
        <v>0</v>
      </c>
      <c r="E338" s="43">
        <f t="shared" si="69"/>
        <v>0</v>
      </c>
      <c r="F338" s="43">
        <f t="shared" si="69"/>
        <v>0</v>
      </c>
      <c r="G338" s="43">
        <f t="shared" si="69"/>
        <v>0</v>
      </c>
      <c r="H338" s="43">
        <f t="shared" si="69"/>
        <v>0</v>
      </c>
      <c r="I338" s="43">
        <f t="shared" si="69"/>
        <v>0</v>
      </c>
      <c r="J338" s="43">
        <f t="shared" si="69"/>
        <v>0</v>
      </c>
      <c r="K338" s="43">
        <f t="shared" si="69"/>
        <v>0</v>
      </c>
      <c r="L338" s="43">
        <f t="shared" si="69"/>
        <v>0</v>
      </c>
      <c r="M338" s="43">
        <f t="shared" si="69"/>
        <v>0</v>
      </c>
      <c r="N338" s="43">
        <f t="shared" si="69"/>
        <v>0</v>
      </c>
      <c r="O338" s="43">
        <f t="shared" si="69"/>
        <v>0</v>
      </c>
      <c r="P338" s="258">
        <f t="shared" si="69"/>
        <v>0</v>
      </c>
      <c r="Q338" s="258">
        <f t="shared" si="69"/>
        <v>0</v>
      </c>
      <c r="R338" s="43">
        <f t="shared" si="69"/>
        <v>0</v>
      </c>
      <c r="S338" s="43">
        <f t="shared" si="69"/>
        <v>0</v>
      </c>
      <c r="T338" s="43">
        <f t="shared" si="69"/>
        <v>0</v>
      </c>
      <c r="U338" s="43">
        <f t="shared" si="69"/>
        <v>0</v>
      </c>
      <c r="V338" s="43">
        <f t="shared" si="69"/>
        <v>32435.439999999999</v>
      </c>
      <c r="W338" s="44"/>
      <c r="X338" s="44"/>
      <c r="Y338" s="44"/>
      <c r="Z338" s="44"/>
    </row>
    <row r="339" spans="1:26" ht="15" customHeight="1" x14ac:dyDescent="0.25">
      <c r="A339" s="58" t="s">
        <v>621</v>
      </c>
      <c r="B339" s="47" t="s">
        <v>1086</v>
      </c>
      <c r="C339" s="51">
        <f>D339+M339+O339+Q339+V339</f>
        <v>32435.439999999999</v>
      </c>
      <c r="D339" s="51">
        <f>SUM(E339:I339)</f>
        <v>0</v>
      </c>
      <c r="E339" s="51">
        <v>0</v>
      </c>
      <c r="F339" s="51">
        <v>0</v>
      </c>
      <c r="G339" s="51">
        <v>0</v>
      </c>
      <c r="H339" s="51">
        <v>0</v>
      </c>
      <c r="I339" s="51">
        <v>0</v>
      </c>
      <c r="J339" s="157">
        <v>0</v>
      </c>
      <c r="K339" s="157">
        <v>0</v>
      </c>
      <c r="L339" s="51">
        <v>0</v>
      </c>
      <c r="M339" s="51">
        <v>0</v>
      </c>
      <c r="N339" s="157">
        <v>0</v>
      </c>
      <c r="O339" s="256">
        <v>0</v>
      </c>
      <c r="P339" s="51">
        <v>0</v>
      </c>
      <c r="Q339" s="51">
        <v>0</v>
      </c>
      <c r="R339" s="165">
        <v>0</v>
      </c>
      <c r="S339" s="51">
        <v>0</v>
      </c>
      <c r="T339" s="51">
        <v>0</v>
      </c>
      <c r="U339" s="51">
        <v>0</v>
      </c>
      <c r="V339" s="51">
        <v>32435.439999999999</v>
      </c>
      <c r="W339" s="46"/>
      <c r="X339" s="46"/>
      <c r="Y339" s="46"/>
      <c r="Z339" s="46"/>
    </row>
    <row r="340" spans="1:26" s="15" customFormat="1" ht="14.25" customHeight="1" x14ac:dyDescent="0.25">
      <c r="A340" s="52" t="s">
        <v>1036</v>
      </c>
      <c r="B340" s="41" t="s">
        <v>1031</v>
      </c>
      <c r="C340" s="43">
        <f t="shared" ref="C340:V340" si="70">SUM(C341:C345)</f>
        <v>527912</v>
      </c>
      <c r="D340" s="43">
        <f t="shared" si="70"/>
        <v>0</v>
      </c>
      <c r="E340" s="43">
        <f t="shared" si="70"/>
        <v>0</v>
      </c>
      <c r="F340" s="43">
        <f t="shared" si="70"/>
        <v>0</v>
      </c>
      <c r="G340" s="43">
        <f t="shared" si="70"/>
        <v>0</v>
      </c>
      <c r="H340" s="43">
        <f t="shared" si="70"/>
        <v>0</v>
      </c>
      <c r="I340" s="43">
        <f t="shared" si="70"/>
        <v>0</v>
      </c>
      <c r="J340" s="43">
        <f t="shared" si="70"/>
        <v>0</v>
      </c>
      <c r="K340" s="43">
        <f t="shared" si="70"/>
        <v>0</v>
      </c>
      <c r="L340" s="137">
        <f t="shared" si="70"/>
        <v>0</v>
      </c>
      <c r="M340" s="137">
        <f t="shared" si="70"/>
        <v>0</v>
      </c>
      <c r="N340" s="43">
        <f t="shared" si="70"/>
        <v>0</v>
      </c>
      <c r="O340" s="43">
        <f t="shared" si="70"/>
        <v>0</v>
      </c>
      <c r="P340" s="138">
        <f t="shared" si="70"/>
        <v>0</v>
      </c>
      <c r="Q340" s="138">
        <f t="shared" si="70"/>
        <v>0</v>
      </c>
      <c r="R340" s="43">
        <f t="shared" si="70"/>
        <v>0</v>
      </c>
      <c r="S340" s="43">
        <f t="shared" si="70"/>
        <v>0</v>
      </c>
      <c r="T340" s="43">
        <f t="shared" si="70"/>
        <v>0</v>
      </c>
      <c r="U340" s="43">
        <f t="shared" si="70"/>
        <v>0</v>
      </c>
      <c r="V340" s="43">
        <f t="shared" si="70"/>
        <v>527912</v>
      </c>
      <c r="W340" s="44"/>
      <c r="X340" s="44"/>
      <c r="Y340" s="44"/>
      <c r="Z340" s="44"/>
    </row>
    <row r="341" spans="1:26" ht="15" customHeight="1" x14ac:dyDescent="0.25">
      <c r="A341" s="58" t="s">
        <v>1037</v>
      </c>
      <c r="B341" s="47" t="s">
        <v>1032</v>
      </c>
      <c r="C341" s="51">
        <f>D341+M341+O341+Q341+V341</f>
        <v>66213</v>
      </c>
      <c r="D341" s="51">
        <v>0</v>
      </c>
      <c r="E341" s="51">
        <v>0</v>
      </c>
      <c r="F341" s="51">
        <v>0</v>
      </c>
      <c r="G341" s="51">
        <v>0</v>
      </c>
      <c r="H341" s="51">
        <v>0</v>
      </c>
      <c r="I341" s="51">
        <v>0</v>
      </c>
      <c r="J341" s="157">
        <v>0</v>
      </c>
      <c r="K341" s="256">
        <v>0</v>
      </c>
      <c r="L341" s="51">
        <v>0</v>
      </c>
      <c r="M341" s="51">
        <v>0</v>
      </c>
      <c r="N341" s="257">
        <v>0</v>
      </c>
      <c r="O341" s="157">
        <v>0</v>
      </c>
      <c r="P341" s="51">
        <v>0</v>
      </c>
      <c r="Q341" s="51">
        <v>0</v>
      </c>
      <c r="R341" s="51">
        <v>0</v>
      </c>
      <c r="S341" s="51">
        <v>0</v>
      </c>
      <c r="T341" s="51">
        <v>0</v>
      </c>
      <c r="U341" s="51">
        <v>0</v>
      </c>
      <c r="V341" s="51">
        <v>66213</v>
      </c>
      <c r="W341" s="46"/>
      <c r="X341" s="54"/>
      <c r="Y341" s="46"/>
      <c r="Z341" s="46"/>
    </row>
    <row r="342" spans="1:26" ht="15" customHeight="1" x14ac:dyDescent="0.25">
      <c r="A342" s="58" t="s">
        <v>1038</v>
      </c>
      <c r="B342" s="47" t="s">
        <v>1226</v>
      </c>
      <c r="C342" s="51">
        <f>D342+M342+O342+Q342+V342</f>
        <v>50098</v>
      </c>
      <c r="D342" s="51">
        <f>SUM(E342:I342)</f>
        <v>0</v>
      </c>
      <c r="E342" s="153">
        <v>0</v>
      </c>
      <c r="F342" s="153">
        <v>0</v>
      </c>
      <c r="G342" s="153">
        <v>0</v>
      </c>
      <c r="H342" s="51">
        <v>0</v>
      </c>
      <c r="I342" s="51">
        <v>0</v>
      </c>
      <c r="J342" s="157">
        <v>0</v>
      </c>
      <c r="K342" s="256">
        <v>0</v>
      </c>
      <c r="L342" s="51">
        <v>0</v>
      </c>
      <c r="M342" s="51">
        <v>0</v>
      </c>
      <c r="N342" s="165">
        <v>0</v>
      </c>
      <c r="O342" s="51">
        <v>0</v>
      </c>
      <c r="P342" s="51">
        <v>0</v>
      </c>
      <c r="Q342" s="51">
        <v>0</v>
      </c>
      <c r="R342" s="51">
        <v>0</v>
      </c>
      <c r="S342" s="51">
        <v>0</v>
      </c>
      <c r="T342" s="51">
        <v>0</v>
      </c>
      <c r="U342" s="51">
        <v>0</v>
      </c>
      <c r="V342" s="51">
        <v>50098</v>
      </c>
      <c r="W342" s="46"/>
      <c r="X342" s="46"/>
      <c r="Y342" s="46"/>
      <c r="Z342" s="46"/>
    </row>
    <row r="343" spans="1:26" ht="15" customHeight="1" x14ac:dyDescent="0.25">
      <c r="A343" s="58" t="s">
        <v>1039</v>
      </c>
      <c r="B343" s="47" t="s">
        <v>1033</v>
      </c>
      <c r="C343" s="51">
        <f>D343+M343+O343+Q343+V343</f>
        <v>128885</v>
      </c>
      <c r="D343" s="164">
        <f>SUM(E343:I343)</f>
        <v>0</v>
      </c>
      <c r="E343" s="51">
        <v>0</v>
      </c>
      <c r="F343" s="51">
        <v>0</v>
      </c>
      <c r="G343" s="51">
        <v>0</v>
      </c>
      <c r="H343" s="165">
        <v>0</v>
      </c>
      <c r="I343" s="51">
        <v>0</v>
      </c>
      <c r="J343" s="157">
        <v>0</v>
      </c>
      <c r="K343" s="256">
        <v>0</v>
      </c>
      <c r="L343" s="51">
        <v>0</v>
      </c>
      <c r="M343" s="51">
        <v>0</v>
      </c>
      <c r="N343" s="257">
        <v>0</v>
      </c>
      <c r="O343" s="157">
        <v>0</v>
      </c>
      <c r="P343" s="51">
        <v>0</v>
      </c>
      <c r="Q343" s="51">
        <v>0</v>
      </c>
      <c r="R343" s="51">
        <v>0</v>
      </c>
      <c r="S343" s="51">
        <v>0</v>
      </c>
      <c r="T343" s="51">
        <v>0</v>
      </c>
      <c r="U343" s="51">
        <v>0</v>
      </c>
      <c r="V343" s="51">
        <v>128885</v>
      </c>
      <c r="W343" s="46"/>
      <c r="X343" s="46"/>
      <c r="Y343" s="46"/>
      <c r="Z343" s="46"/>
    </row>
    <row r="344" spans="1:26" ht="15" customHeight="1" x14ac:dyDescent="0.25">
      <c r="A344" s="58" t="s">
        <v>1040</v>
      </c>
      <c r="B344" s="47" t="s">
        <v>1034</v>
      </c>
      <c r="C344" s="51">
        <f>D344+M344+O344+Q344+V344</f>
        <v>141439</v>
      </c>
      <c r="D344" s="164">
        <f>SUM(E344:I344)</f>
        <v>0</v>
      </c>
      <c r="E344" s="51">
        <v>0</v>
      </c>
      <c r="F344" s="51">
        <v>0</v>
      </c>
      <c r="G344" s="51">
        <v>0</v>
      </c>
      <c r="H344" s="165">
        <v>0</v>
      </c>
      <c r="I344" s="51">
        <v>0</v>
      </c>
      <c r="J344" s="157">
        <v>0</v>
      </c>
      <c r="K344" s="157">
        <v>0</v>
      </c>
      <c r="L344" s="168">
        <v>0</v>
      </c>
      <c r="M344" s="168">
        <v>0</v>
      </c>
      <c r="N344" s="157">
        <v>0</v>
      </c>
      <c r="O344" s="157">
        <v>0</v>
      </c>
      <c r="P344" s="51">
        <v>0</v>
      </c>
      <c r="Q344" s="51">
        <v>0</v>
      </c>
      <c r="R344" s="51">
        <v>0</v>
      </c>
      <c r="S344" s="51">
        <v>0</v>
      </c>
      <c r="T344" s="51">
        <v>0</v>
      </c>
      <c r="U344" s="51">
        <v>0</v>
      </c>
      <c r="V344" s="51">
        <v>141439</v>
      </c>
      <c r="W344" s="46"/>
      <c r="X344" s="46"/>
      <c r="Y344" s="46"/>
      <c r="Z344" s="46"/>
    </row>
    <row r="345" spans="1:26" x14ac:dyDescent="0.25">
      <c r="A345" s="58" t="s">
        <v>1041</v>
      </c>
      <c r="B345" s="47" t="s">
        <v>1035</v>
      </c>
      <c r="C345" s="51">
        <f>D345+M345+Q345+V345</f>
        <v>141277</v>
      </c>
      <c r="D345" s="164">
        <f>SUM(E345:I345)</f>
        <v>0</v>
      </c>
      <c r="E345" s="51">
        <v>0</v>
      </c>
      <c r="F345" s="51">
        <v>0</v>
      </c>
      <c r="G345" s="51">
        <v>0</v>
      </c>
      <c r="H345" s="165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51">
        <v>141277</v>
      </c>
      <c r="W345" s="46"/>
      <c r="X345" s="46"/>
      <c r="Y345" s="46"/>
      <c r="Z345" s="46"/>
    </row>
    <row r="346" spans="1:26" x14ac:dyDescent="0.25">
      <c r="A346" s="52" t="s">
        <v>546</v>
      </c>
      <c r="B346" s="41" t="s">
        <v>549</v>
      </c>
      <c r="C346" s="43">
        <f>C347+C350+C353+C357+C361+C363</f>
        <v>13414688.969999999</v>
      </c>
      <c r="D346" s="43">
        <f t="shared" ref="D346:V346" si="71">D347+D350+D353+D357+D361+D363</f>
        <v>1900792</v>
      </c>
      <c r="E346" s="43">
        <f t="shared" si="71"/>
        <v>0</v>
      </c>
      <c r="F346" s="43">
        <f t="shared" si="71"/>
        <v>0</v>
      </c>
      <c r="G346" s="43">
        <f t="shared" si="71"/>
        <v>0</v>
      </c>
      <c r="H346" s="43">
        <f t="shared" si="71"/>
        <v>812755</v>
      </c>
      <c r="I346" s="43">
        <f t="shared" si="71"/>
        <v>1088037</v>
      </c>
      <c r="J346" s="43">
        <f t="shared" si="71"/>
        <v>0</v>
      </c>
      <c r="K346" s="43">
        <f t="shared" si="71"/>
        <v>0</v>
      </c>
      <c r="L346" s="43">
        <f t="shared" si="71"/>
        <v>1729.6</v>
      </c>
      <c r="M346" s="43">
        <f t="shared" si="71"/>
        <v>6837482.9699999997</v>
      </c>
      <c r="N346" s="43">
        <f t="shared" si="71"/>
        <v>0</v>
      </c>
      <c r="O346" s="43">
        <f t="shared" si="71"/>
        <v>0</v>
      </c>
      <c r="P346" s="43">
        <f t="shared" si="71"/>
        <v>526.6</v>
      </c>
      <c r="Q346" s="43">
        <f t="shared" si="71"/>
        <v>3040858</v>
      </c>
      <c r="R346" s="43">
        <f t="shared" si="71"/>
        <v>0</v>
      </c>
      <c r="S346" s="43">
        <f t="shared" si="71"/>
        <v>0</v>
      </c>
      <c r="T346" s="43">
        <f t="shared" si="71"/>
        <v>0</v>
      </c>
      <c r="U346" s="43">
        <f t="shared" si="71"/>
        <v>0</v>
      </c>
      <c r="V346" s="43">
        <f t="shared" si="71"/>
        <v>1635556</v>
      </c>
      <c r="W346" s="46"/>
      <c r="X346" s="46"/>
      <c r="Y346" s="46"/>
      <c r="Z346" s="46"/>
    </row>
    <row r="347" spans="1:26" s="23" customFormat="1" ht="14.25" customHeight="1" x14ac:dyDescent="0.25">
      <c r="A347" s="52" t="s">
        <v>547</v>
      </c>
      <c r="B347" s="101" t="s">
        <v>548</v>
      </c>
      <c r="C347" s="102">
        <f t="shared" ref="C347:V347" si="72">SUM(C348:C349)</f>
        <v>520825</v>
      </c>
      <c r="D347" s="102">
        <f t="shared" si="72"/>
        <v>84090</v>
      </c>
      <c r="E347" s="102">
        <f t="shared" si="72"/>
        <v>0</v>
      </c>
      <c r="F347" s="102">
        <f t="shared" si="72"/>
        <v>0</v>
      </c>
      <c r="G347" s="102">
        <f t="shared" si="72"/>
        <v>0</v>
      </c>
      <c r="H347" s="102">
        <f t="shared" si="72"/>
        <v>84090</v>
      </c>
      <c r="I347" s="102">
        <f t="shared" si="72"/>
        <v>0</v>
      </c>
      <c r="J347" s="102">
        <f t="shared" si="72"/>
        <v>0</v>
      </c>
      <c r="K347" s="102">
        <f t="shared" si="72"/>
        <v>0</v>
      </c>
      <c r="L347" s="102">
        <f t="shared" si="72"/>
        <v>0</v>
      </c>
      <c r="M347" s="102">
        <f t="shared" si="72"/>
        <v>0</v>
      </c>
      <c r="N347" s="102">
        <f t="shared" si="72"/>
        <v>0</v>
      </c>
      <c r="O347" s="102">
        <f t="shared" si="72"/>
        <v>0</v>
      </c>
      <c r="P347" s="102">
        <f t="shared" si="72"/>
        <v>0</v>
      </c>
      <c r="Q347" s="102">
        <f t="shared" si="72"/>
        <v>0</v>
      </c>
      <c r="R347" s="102">
        <f t="shared" si="72"/>
        <v>0</v>
      </c>
      <c r="S347" s="102">
        <f t="shared" si="72"/>
        <v>0</v>
      </c>
      <c r="T347" s="102">
        <f t="shared" si="72"/>
        <v>0</v>
      </c>
      <c r="U347" s="102">
        <f t="shared" si="72"/>
        <v>0</v>
      </c>
      <c r="V347" s="102">
        <f t="shared" si="72"/>
        <v>436735</v>
      </c>
      <c r="W347" s="60"/>
      <c r="X347" s="60"/>
      <c r="Y347" s="60"/>
      <c r="Z347" s="60"/>
    </row>
    <row r="348" spans="1:26" s="16" customFormat="1" ht="15" customHeight="1" x14ac:dyDescent="0.25">
      <c r="A348" s="206" t="s">
        <v>552</v>
      </c>
      <c r="B348" s="207" t="s">
        <v>550</v>
      </c>
      <c r="C348" s="56">
        <f>D348+M348+Q348+V348</f>
        <v>121312</v>
      </c>
      <c r="D348" s="56">
        <f>SUM(E348:I348)</f>
        <v>84090</v>
      </c>
      <c r="E348" s="56">
        <v>0</v>
      </c>
      <c r="F348" s="170">
        <v>0</v>
      </c>
      <c r="G348" s="170">
        <v>0</v>
      </c>
      <c r="H348" s="170">
        <v>84090</v>
      </c>
      <c r="I348" s="170">
        <v>0</v>
      </c>
      <c r="J348" s="234">
        <v>0</v>
      </c>
      <c r="K348" s="234">
        <v>0</v>
      </c>
      <c r="L348" s="56">
        <v>0</v>
      </c>
      <c r="M348" s="56">
        <v>0</v>
      </c>
      <c r="N348" s="234">
        <v>0</v>
      </c>
      <c r="O348" s="234">
        <v>0</v>
      </c>
      <c r="P348" s="56">
        <v>0</v>
      </c>
      <c r="Q348" s="56">
        <v>0</v>
      </c>
      <c r="R348" s="56">
        <v>0</v>
      </c>
      <c r="S348" s="56">
        <v>0</v>
      </c>
      <c r="T348" s="56">
        <v>0</v>
      </c>
      <c r="U348" s="56">
        <v>0</v>
      </c>
      <c r="V348" s="56">
        <v>37222</v>
      </c>
      <c r="W348" s="57"/>
      <c r="X348" s="57"/>
      <c r="Y348" s="57"/>
      <c r="Z348" s="57"/>
    </row>
    <row r="349" spans="1:26" s="16" customFormat="1" ht="15" customHeight="1" x14ac:dyDescent="0.25">
      <c r="A349" s="206" t="s">
        <v>553</v>
      </c>
      <c r="B349" s="207" t="s">
        <v>551</v>
      </c>
      <c r="C349" s="56">
        <f>D349+M349+Q349+V349</f>
        <v>399513</v>
      </c>
      <c r="D349" s="56">
        <f>SUM(E349:I349)</f>
        <v>0</v>
      </c>
      <c r="E349" s="245">
        <v>0</v>
      </c>
      <c r="F349" s="234">
        <v>0</v>
      </c>
      <c r="G349" s="234">
        <v>0</v>
      </c>
      <c r="H349" s="56">
        <v>0</v>
      </c>
      <c r="I349" s="234">
        <v>0</v>
      </c>
      <c r="J349" s="249">
        <v>0</v>
      </c>
      <c r="K349" s="234">
        <v>0</v>
      </c>
      <c r="L349" s="56">
        <v>0</v>
      </c>
      <c r="M349" s="56">
        <v>0</v>
      </c>
      <c r="N349" s="234">
        <v>0</v>
      </c>
      <c r="O349" s="234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0</v>
      </c>
      <c r="U349" s="56">
        <v>0</v>
      </c>
      <c r="V349" s="56">
        <v>399513</v>
      </c>
      <c r="W349" s="57"/>
      <c r="X349" s="57"/>
      <c r="Y349" s="57"/>
      <c r="Z349" s="57"/>
    </row>
    <row r="350" spans="1:26" s="15" customFormat="1" ht="14.25" customHeight="1" x14ac:dyDescent="0.25">
      <c r="A350" s="52" t="s">
        <v>555</v>
      </c>
      <c r="B350" s="41" t="s">
        <v>554</v>
      </c>
      <c r="C350" s="43">
        <f>SUM(C351:C352)</f>
        <v>1286599</v>
      </c>
      <c r="D350" s="43">
        <f t="shared" ref="D350:V350" si="73">SUM(D351:D352)</f>
        <v>1088037</v>
      </c>
      <c r="E350" s="43">
        <f t="shared" si="73"/>
        <v>0</v>
      </c>
      <c r="F350" s="138">
        <f t="shared" si="73"/>
        <v>0</v>
      </c>
      <c r="G350" s="138">
        <f t="shared" si="73"/>
        <v>0</v>
      </c>
      <c r="H350" s="138">
        <f t="shared" si="73"/>
        <v>0</v>
      </c>
      <c r="I350" s="138">
        <f t="shared" si="73"/>
        <v>1088037</v>
      </c>
      <c r="J350" s="43">
        <f t="shared" si="73"/>
        <v>0</v>
      </c>
      <c r="K350" s="43">
        <f t="shared" si="73"/>
        <v>0</v>
      </c>
      <c r="L350" s="43">
        <f t="shared" si="73"/>
        <v>0</v>
      </c>
      <c r="M350" s="43">
        <f t="shared" si="73"/>
        <v>0</v>
      </c>
      <c r="N350" s="43">
        <f t="shared" si="73"/>
        <v>0</v>
      </c>
      <c r="O350" s="43">
        <f t="shared" si="73"/>
        <v>0</v>
      </c>
      <c r="P350" s="43">
        <f t="shared" si="73"/>
        <v>0</v>
      </c>
      <c r="Q350" s="43">
        <f t="shared" si="73"/>
        <v>0</v>
      </c>
      <c r="R350" s="43">
        <f t="shared" si="73"/>
        <v>0</v>
      </c>
      <c r="S350" s="43">
        <f t="shared" si="73"/>
        <v>0</v>
      </c>
      <c r="T350" s="43">
        <f t="shared" si="73"/>
        <v>0</v>
      </c>
      <c r="U350" s="43">
        <f t="shared" si="73"/>
        <v>0</v>
      </c>
      <c r="V350" s="43">
        <f t="shared" si="73"/>
        <v>198562</v>
      </c>
      <c r="W350" s="44"/>
      <c r="X350" s="44"/>
      <c r="Y350" s="44"/>
      <c r="Z350" s="44"/>
    </row>
    <row r="351" spans="1:26" ht="15" customHeight="1" x14ac:dyDescent="0.25">
      <c r="A351" s="58" t="s">
        <v>558</v>
      </c>
      <c r="B351" s="47" t="s">
        <v>556</v>
      </c>
      <c r="C351" s="51">
        <f>D351+M351+O351+Q351+V351</f>
        <v>1171235</v>
      </c>
      <c r="D351" s="51">
        <f>SUM(E351:I351)</f>
        <v>1088037</v>
      </c>
      <c r="E351" s="153">
        <v>0</v>
      </c>
      <c r="F351" s="51">
        <v>0</v>
      </c>
      <c r="G351" s="51">
        <v>0</v>
      </c>
      <c r="H351" s="51">
        <v>0</v>
      </c>
      <c r="I351" s="51">
        <v>1088037</v>
      </c>
      <c r="J351" s="157">
        <v>0</v>
      </c>
      <c r="K351" s="157">
        <v>0</v>
      </c>
      <c r="L351" s="157">
        <v>0</v>
      </c>
      <c r="M351" s="157">
        <v>0</v>
      </c>
      <c r="N351" s="157">
        <v>0</v>
      </c>
      <c r="O351" s="157">
        <v>0</v>
      </c>
      <c r="P351" s="51">
        <v>0</v>
      </c>
      <c r="Q351" s="51">
        <v>0</v>
      </c>
      <c r="R351" s="51">
        <v>0</v>
      </c>
      <c r="S351" s="51">
        <v>0</v>
      </c>
      <c r="T351" s="51">
        <v>0</v>
      </c>
      <c r="U351" s="51">
        <v>0</v>
      </c>
      <c r="V351" s="51">
        <v>83198</v>
      </c>
      <c r="W351" s="46"/>
      <c r="X351" s="46"/>
      <c r="Y351" s="46"/>
      <c r="Z351" s="46"/>
    </row>
    <row r="352" spans="1:26" ht="15" customHeight="1" x14ac:dyDescent="0.25">
      <c r="A352" s="58" t="s">
        <v>1047</v>
      </c>
      <c r="B352" s="47" t="s">
        <v>559</v>
      </c>
      <c r="C352" s="51">
        <f>D352+M352+Q352+V352</f>
        <v>115364</v>
      </c>
      <c r="D352" s="164">
        <f>SUM(E352:I352)</f>
        <v>0</v>
      </c>
      <c r="E352" s="51">
        <v>0</v>
      </c>
      <c r="F352" s="165">
        <v>0</v>
      </c>
      <c r="G352" s="51">
        <v>0</v>
      </c>
      <c r="H352" s="51">
        <v>0</v>
      </c>
      <c r="I352" s="51">
        <v>0</v>
      </c>
      <c r="J352" s="51">
        <v>0</v>
      </c>
      <c r="K352" s="51">
        <v>0</v>
      </c>
      <c r="L352" s="51">
        <v>0</v>
      </c>
      <c r="M352" s="51">
        <v>0</v>
      </c>
      <c r="N352" s="51">
        <v>0</v>
      </c>
      <c r="O352" s="51">
        <v>0</v>
      </c>
      <c r="P352" s="51">
        <v>0</v>
      </c>
      <c r="Q352" s="51">
        <v>0</v>
      </c>
      <c r="R352" s="51">
        <v>0</v>
      </c>
      <c r="S352" s="51">
        <v>0</v>
      </c>
      <c r="T352" s="51">
        <v>0</v>
      </c>
      <c r="U352" s="51">
        <v>0</v>
      </c>
      <c r="V352" s="51">
        <v>115364</v>
      </c>
      <c r="W352" s="46"/>
      <c r="X352" s="46"/>
      <c r="Y352" s="46"/>
      <c r="Z352" s="46"/>
    </row>
    <row r="353" spans="1:26" s="14" customFormat="1" ht="14.25" customHeight="1" x14ac:dyDescent="0.2">
      <c r="A353" s="52" t="s">
        <v>563</v>
      </c>
      <c r="B353" s="101" t="s">
        <v>560</v>
      </c>
      <c r="C353" s="102">
        <f>SUM(C354:C356)</f>
        <v>3867259.9699999997</v>
      </c>
      <c r="D353" s="102">
        <f t="shared" ref="D353:V353" si="74">SUM(D354:D356)</f>
        <v>0</v>
      </c>
      <c r="E353" s="142">
        <f t="shared" si="74"/>
        <v>0</v>
      </c>
      <c r="F353" s="102">
        <f t="shared" si="74"/>
        <v>0</v>
      </c>
      <c r="G353" s="102">
        <f t="shared" si="74"/>
        <v>0</v>
      </c>
      <c r="H353" s="102">
        <f t="shared" si="74"/>
        <v>0</v>
      </c>
      <c r="I353" s="102">
        <f t="shared" si="74"/>
        <v>0</v>
      </c>
      <c r="J353" s="102">
        <f t="shared" si="74"/>
        <v>0</v>
      </c>
      <c r="K353" s="102">
        <f t="shared" si="74"/>
        <v>0</v>
      </c>
      <c r="L353" s="102">
        <f t="shared" si="74"/>
        <v>891.8</v>
      </c>
      <c r="M353" s="102">
        <f t="shared" si="74"/>
        <v>3628926.9699999997</v>
      </c>
      <c r="N353" s="102">
        <f t="shared" si="74"/>
        <v>0</v>
      </c>
      <c r="O353" s="102">
        <f t="shared" si="74"/>
        <v>0</v>
      </c>
      <c r="P353" s="102">
        <f t="shared" si="74"/>
        <v>0</v>
      </c>
      <c r="Q353" s="102">
        <f t="shared" si="74"/>
        <v>0</v>
      </c>
      <c r="R353" s="102">
        <f t="shared" si="74"/>
        <v>0</v>
      </c>
      <c r="S353" s="102">
        <f t="shared" si="74"/>
        <v>0</v>
      </c>
      <c r="T353" s="102">
        <f t="shared" si="74"/>
        <v>0</v>
      </c>
      <c r="U353" s="102">
        <f t="shared" si="74"/>
        <v>0</v>
      </c>
      <c r="V353" s="102">
        <f t="shared" si="74"/>
        <v>238333</v>
      </c>
      <c r="W353" s="55"/>
      <c r="X353" s="55"/>
      <c r="Y353" s="55"/>
      <c r="Z353" s="55"/>
    </row>
    <row r="354" spans="1:26" s="13" customFormat="1" ht="15" customHeight="1" x14ac:dyDescent="0.25">
      <c r="A354" s="58" t="s">
        <v>564</v>
      </c>
      <c r="B354" s="47" t="s">
        <v>561</v>
      </c>
      <c r="C354" s="56">
        <f>D354+M354+Q354+V354</f>
        <v>1757083.16</v>
      </c>
      <c r="D354" s="56">
        <f>SUM(E354:I354)</f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234">
        <v>0</v>
      </c>
      <c r="K354" s="234">
        <v>0</v>
      </c>
      <c r="L354" s="56">
        <v>438.3</v>
      </c>
      <c r="M354" s="56">
        <v>1695365.16</v>
      </c>
      <c r="N354" s="234">
        <v>0</v>
      </c>
      <c r="O354" s="234">
        <v>0</v>
      </c>
      <c r="P354" s="170">
        <v>0</v>
      </c>
      <c r="Q354" s="170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61718</v>
      </c>
      <c r="W354" s="159"/>
      <c r="X354" s="159"/>
      <c r="Y354" s="159"/>
      <c r="Z354" s="159"/>
    </row>
    <row r="355" spans="1:26" s="13" customFormat="1" ht="15" customHeight="1" x14ac:dyDescent="0.25">
      <c r="A355" s="58" t="s">
        <v>565</v>
      </c>
      <c r="B355" s="207" t="s">
        <v>562</v>
      </c>
      <c r="C355" s="56">
        <f>D355+M355+Q355+V355</f>
        <v>2053492.81</v>
      </c>
      <c r="D355" s="56">
        <v>0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234">
        <v>0</v>
      </c>
      <c r="K355" s="234">
        <v>0</v>
      </c>
      <c r="L355" s="56">
        <v>453.5</v>
      </c>
      <c r="M355" s="56">
        <v>1933561.81</v>
      </c>
      <c r="N355" s="234">
        <v>0</v>
      </c>
      <c r="O355" s="252">
        <v>0</v>
      </c>
      <c r="P355" s="51">
        <v>0</v>
      </c>
      <c r="Q355" s="51">
        <v>0</v>
      </c>
      <c r="R355" s="246">
        <v>0</v>
      </c>
      <c r="S355" s="56">
        <v>0</v>
      </c>
      <c r="T355" s="56">
        <v>0</v>
      </c>
      <c r="U355" s="56">
        <v>0</v>
      </c>
      <c r="V355" s="56">
        <v>119931</v>
      </c>
      <c r="W355" s="159"/>
      <c r="X355" s="159"/>
      <c r="Y355" s="159"/>
      <c r="Z355" s="159"/>
    </row>
    <row r="356" spans="1:26" s="13" customFormat="1" ht="15" customHeight="1" x14ac:dyDescent="0.25">
      <c r="A356" s="58" t="s">
        <v>1048</v>
      </c>
      <c r="B356" s="152" t="s">
        <v>566</v>
      </c>
      <c r="C356" s="56">
        <f>D356+M356+Q356+V356</f>
        <v>56684</v>
      </c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234">
        <v>0</v>
      </c>
      <c r="K356" s="234">
        <v>0</v>
      </c>
      <c r="L356" s="56">
        <v>0</v>
      </c>
      <c r="M356" s="56">
        <v>0</v>
      </c>
      <c r="N356" s="234">
        <v>0</v>
      </c>
      <c r="O356" s="252">
        <v>0</v>
      </c>
      <c r="P356" s="51">
        <v>0</v>
      </c>
      <c r="Q356" s="51">
        <v>0</v>
      </c>
      <c r="R356" s="246">
        <v>0</v>
      </c>
      <c r="S356" s="56">
        <v>0</v>
      </c>
      <c r="T356" s="56">
        <v>0</v>
      </c>
      <c r="U356" s="56">
        <v>0</v>
      </c>
      <c r="V356" s="56">
        <v>56684</v>
      </c>
      <c r="W356" s="159"/>
      <c r="X356" s="159"/>
      <c r="Y356" s="159"/>
      <c r="Z356" s="159"/>
    </row>
    <row r="357" spans="1:26" s="15" customFormat="1" ht="14.25" customHeight="1" x14ac:dyDescent="0.25">
      <c r="A357" s="52" t="s">
        <v>606</v>
      </c>
      <c r="B357" s="41" t="s">
        <v>604</v>
      </c>
      <c r="C357" s="43">
        <f>SUM(C358:C360)</f>
        <v>4293821</v>
      </c>
      <c r="D357" s="43">
        <f t="shared" ref="D357:V357" si="75">SUM(D358:D360)</f>
        <v>409873</v>
      </c>
      <c r="E357" s="43">
        <f t="shared" si="75"/>
        <v>0</v>
      </c>
      <c r="F357" s="43">
        <f t="shared" si="75"/>
        <v>0</v>
      </c>
      <c r="G357" s="43">
        <f t="shared" si="75"/>
        <v>0</v>
      </c>
      <c r="H357" s="137">
        <f t="shared" si="75"/>
        <v>409873</v>
      </c>
      <c r="I357" s="137">
        <f t="shared" si="75"/>
        <v>0</v>
      </c>
      <c r="J357" s="43">
        <f t="shared" si="75"/>
        <v>0</v>
      </c>
      <c r="K357" s="43">
        <f t="shared" si="75"/>
        <v>0</v>
      </c>
      <c r="L357" s="43">
        <f t="shared" si="75"/>
        <v>837.8</v>
      </c>
      <c r="M357" s="43">
        <f t="shared" si="75"/>
        <v>3208556</v>
      </c>
      <c r="N357" s="43">
        <f t="shared" si="75"/>
        <v>0</v>
      </c>
      <c r="O357" s="43">
        <f t="shared" si="75"/>
        <v>0</v>
      </c>
      <c r="P357" s="138">
        <f t="shared" si="75"/>
        <v>0</v>
      </c>
      <c r="Q357" s="138">
        <f t="shared" si="75"/>
        <v>0</v>
      </c>
      <c r="R357" s="43">
        <f t="shared" si="75"/>
        <v>0</v>
      </c>
      <c r="S357" s="43">
        <f t="shared" si="75"/>
        <v>0</v>
      </c>
      <c r="T357" s="43">
        <f t="shared" si="75"/>
        <v>0</v>
      </c>
      <c r="U357" s="43">
        <f t="shared" si="75"/>
        <v>0</v>
      </c>
      <c r="V357" s="43">
        <f t="shared" si="75"/>
        <v>675392</v>
      </c>
      <c r="W357" s="143"/>
      <c r="X357" s="44"/>
      <c r="Y357" s="44"/>
      <c r="Z357" s="44"/>
    </row>
    <row r="358" spans="1:26" ht="15" customHeight="1" x14ac:dyDescent="0.25">
      <c r="A358" s="58" t="s">
        <v>607</v>
      </c>
      <c r="B358" s="50" t="s">
        <v>609</v>
      </c>
      <c r="C358" s="51">
        <f>D358+M358+O358+Q358+V358</f>
        <v>175243</v>
      </c>
      <c r="D358" s="51">
        <f>SUM(E358:I358)</f>
        <v>0</v>
      </c>
      <c r="E358" s="51">
        <v>0</v>
      </c>
      <c r="F358" s="51">
        <v>0</v>
      </c>
      <c r="G358" s="164">
        <v>0</v>
      </c>
      <c r="H358" s="51">
        <v>0</v>
      </c>
      <c r="I358" s="51">
        <v>0</v>
      </c>
      <c r="J358" s="165">
        <v>0</v>
      </c>
      <c r="K358" s="51">
        <v>0</v>
      </c>
      <c r="L358" s="51">
        <v>0</v>
      </c>
      <c r="M358" s="51">
        <v>0</v>
      </c>
      <c r="N358" s="51">
        <v>0</v>
      </c>
      <c r="O358" s="51">
        <v>0</v>
      </c>
      <c r="P358" s="51">
        <v>0</v>
      </c>
      <c r="Q358" s="51">
        <v>0</v>
      </c>
      <c r="R358" s="51">
        <v>0</v>
      </c>
      <c r="S358" s="51">
        <v>0</v>
      </c>
      <c r="T358" s="51">
        <v>0</v>
      </c>
      <c r="U358" s="51">
        <v>0</v>
      </c>
      <c r="V358" s="51">
        <v>175243</v>
      </c>
      <c r="W358" s="54"/>
      <c r="X358" s="44"/>
      <c r="Y358" s="46"/>
      <c r="Z358" s="46"/>
    </row>
    <row r="359" spans="1:26" ht="15" customHeight="1" x14ac:dyDescent="0.25">
      <c r="A359" s="58" t="s">
        <v>608</v>
      </c>
      <c r="B359" s="50" t="s">
        <v>166</v>
      </c>
      <c r="C359" s="51">
        <f>D359+M359+O359+Q359+V359</f>
        <v>598033</v>
      </c>
      <c r="D359" s="51">
        <f>SUM(E359:I359)</f>
        <v>409873</v>
      </c>
      <c r="E359" s="51">
        <v>0</v>
      </c>
      <c r="F359" s="51">
        <v>0</v>
      </c>
      <c r="G359" s="164">
        <v>0</v>
      </c>
      <c r="H359" s="51">
        <v>409873</v>
      </c>
      <c r="I359" s="51">
        <v>0</v>
      </c>
      <c r="J359" s="165">
        <v>0</v>
      </c>
      <c r="K359" s="51">
        <v>0</v>
      </c>
      <c r="L359" s="51">
        <v>0</v>
      </c>
      <c r="M359" s="51">
        <v>0</v>
      </c>
      <c r="N359" s="51">
        <v>0</v>
      </c>
      <c r="O359" s="51">
        <v>0</v>
      </c>
      <c r="P359" s="51">
        <v>0</v>
      </c>
      <c r="Q359" s="51">
        <v>0</v>
      </c>
      <c r="R359" s="51">
        <v>0</v>
      </c>
      <c r="S359" s="51">
        <v>0</v>
      </c>
      <c r="T359" s="51">
        <v>0</v>
      </c>
      <c r="U359" s="51">
        <v>0</v>
      </c>
      <c r="V359" s="51">
        <v>188160</v>
      </c>
      <c r="W359" s="54"/>
      <c r="X359" s="46"/>
      <c r="Y359" s="46"/>
      <c r="Z359" s="46"/>
    </row>
    <row r="360" spans="1:26" ht="15" customHeight="1" x14ac:dyDescent="0.25">
      <c r="A360" s="58" t="s">
        <v>613</v>
      </c>
      <c r="B360" s="47" t="s">
        <v>605</v>
      </c>
      <c r="C360" s="51">
        <f>D360+M360+O360+Q360+V360</f>
        <v>3520545</v>
      </c>
      <c r="D360" s="51">
        <f>SUM(E360:I360)</f>
        <v>0</v>
      </c>
      <c r="E360" s="51">
        <v>0</v>
      </c>
      <c r="F360" s="51">
        <v>0</v>
      </c>
      <c r="G360" s="164">
        <v>0</v>
      </c>
      <c r="H360" s="51">
        <v>0</v>
      </c>
      <c r="I360" s="51">
        <v>0</v>
      </c>
      <c r="J360" s="165">
        <v>0</v>
      </c>
      <c r="K360" s="51">
        <v>0</v>
      </c>
      <c r="L360" s="51">
        <v>837.8</v>
      </c>
      <c r="M360" s="51">
        <v>3208556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>
        <v>0</v>
      </c>
      <c r="T360" s="51">
        <v>0</v>
      </c>
      <c r="U360" s="51">
        <v>0</v>
      </c>
      <c r="V360" s="51">
        <v>311989</v>
      </c>
      <c r="W360" s="54"/>
      <c r="X360" s="46"/>
      <c r="Y360" s="46"/>
      <c r="Z360" s="46"/>
    </row>
    <row r="361" spans="1:26" s="15" customFormat="1" ht="14.25" customHeight="1" x14ac:dyDescent="0.25">
      <c r="A361" s="52" t="s">
        <v>615</v>
      </c>
      <c r="B361" s="41" t="s">
        <v>614</v>
      </c>
      <c r="C361" s="43">
        <f t="shared" ref="C361:V361" si="76">SUM(C362:C362)</f>
        <v>3446184</v>
      </c>
      <c r="D361" s="43">
        <f t="shared" si="76"/>
        <v>318792</v>
      </c>
      <c r="E361" s="43">
        <f t="shared" si="76"/>
        <v>0</v>
      </c>
      <c r="F361" s="43">
        <f t="shared" si="76"/>
        <v>0</v>
      </c>
      <c r="G361" s="43">
        <f t="shared" si="76"/>
        <v>0</v>
      </c>
      <c r="H361" s="138">
        <f t="shared" si="76"/>
        <v>318792</v>
      </c>
      <c r="I361" s="138">
        <f t="shared" si="76"/>
        <v>0</v>
      </c>
      <c r="J361" s="43">
        <f t="shared" si="76"/>
        <v>0</v>
      </c>
      <c r="K361" s="43">
        <f t="shared" si="76"/>
        <v>0</v>
      </c>
      <c r="L361" s="43">
        <f t="shared" si="76"/>
        <v>0</v>
      </c>
      <c r="M361" s="43">
        <f t="shared" si="76"/>
        <v>0</v>
      </c>
      <c r="N361" s="43">
        <f t="shared" si="76"/>
        <v>0</v>
      </c>
      <c r="O361" s="43">
        <f t="shared" si="76"/>
        <v>0</v>
      </c>
      <c r="P361" s="43">
        <f t="shared" si="76"/>
        <v>526.6</v>
      </c>
      <c r="Q361" s="43">
        <f t="shared" si="76"/>
        <v>3040858</v>
      </c>
      <c r="R361" s="43">
        <f t="shared" si="76"/>
        <v>0</v>
      </c>
      <c r="S361" s="43">
        <f t="shared" si="76"/>
        <v>0</v>
      </c>
      <c r="T361" s="43">
        <f t="shared" si="76"/>
        <v>0</v>
      </c>
      <c r="U361" s="43">
        <f t="shared" si="76"/>
        <v>0</v>
      </c>
      <c r="V361" s="43">
        <f t="shared" si="76"/>
        <v>86534</v>
      </c>
      <c r="W361" s="44"/>
      <c r="X361" s="44"/>
      <c r="Y361" s="44"/>
      <c r="Z361" s="44"/>
    </row>
    <row r="362" spans="1:26" ht="15" customHeight="1" x14ac:dyDescent="0.25">
      <c r="A362" s="58" t="s">
        <v>616</v>
      </c>
      <c r="B362" s="47" t="s">
        <v>617</v>
      </c>
      <c r="C362" s="51">
        <f>D362+Q362+V362</f>
        <v>3446184</v>
      </c>
      <c r="D362" s="51">
        <f>SUM(E362:I362)</f>
        <v>318792</v>
      </c>
      <c r="E362" s="51">
        <v>0</v>
      </c>
      <c r="F362" s="51">
        <v>0</v>
      </c>
      <c r="G362" s="51">
        <v>0</v>
      </c>
      <c r="H362" s="51">
        <v>318792</v>
      </c>
      <c r="I362" s="51">
        <v>0</v>
      </c>
      <c r="J362" s="157">
        <v>0</v>
      </c>
      <c r="K362" s="157">
        <v>0</v>
      </c>
      <c r="L362" s="51">
        <v>0</v>
      </c>
      <c r="M362" s="51">
        <v>0</v>
      </c>
      <c r="N362" s="157">
        <v>0</v>
      </c>
      <c r="O362" s="157">
        <v>0</v>
      </c>
      <c r="P362" s="51">
        <v>526.6</v>
      </c>
      <c r="Q362" s="51">
        <v>3040858</v>
      </c>
      <c r="R362" s="51">
        <v>0</v>
      </c>
      <c r="S362" s="51">
        <v>0</v>
      </c>
      <c r="T362" s="51">
        <v>0</v>
      </c>
      <c r="U362" s="51">
        <v>0</v>
      </c>
      <c r="V362" s="51">
        <v>86534</v>
      </c>
      <c r="W362" s="46"/>
      <c r="X362" s="46"/>
      <c r="Y362" s="46"/>
      <c r="Z362" s="46"/>
    </row>
    <row r="363" spans="1:26" ht="15" customHeight="1" x14ac:dyDescent="0.25">
      <c r="A363" s="52" t="s">
        <v>66</v>
      </c>
      <c r="B363" s="221" t="s">
        <v>67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6"/>
      <c r="X363" s="46"/>
      <c r="Y363" s="46"/>
      <c r="Z363" s="46"/>
    </row>
    <row r="364" spans="1:26" x14ac:dyDescent="0.25">
      <c r="A364" s="52" t="s">
        <v>567</v>
      </c>
      <c r="B364" s="41" t="s">
        <v>568</v>
      </c>
      <c r="C364" s="43">
        <f t="shared" ref="C364:V364" si="77">C365+C370+C372</f>
        <v>6728532</v>
      </c>
      <c r="D364" s="43">
        <f t="shared" si="77"/>
        <v>478537</v>
      </c>
      <c r="E364" s="43">
        <f t="shared" si="77"/>
        <v>0</v>
      </c>
      <c r="F364" s="43">
        <f t="shared" si="77"/>
        <v>284964</v>
      </c>
      <c r="G364" s="43">
        <f t="shared" si="77"/>
        <v>0</v>
      </c>
      <c r="H364" s="43">
        <f t="shared" si="77"/>
        <v>193573</v>
      </c>
      <c r="I364" s="43">
        <f t="shared" si="77"/>
        <v>0</v>
      </c>
      <c r="J364" s="43">
        <f t="shared" si="77"/>
        <v>0</v>
      </c>
      <c r="K364" s="43">
        <f t="shared" si="77"/>
        <v>0</v>
      </c>
      <c r="L364" s="43">
        <f t="shared" si="77"/>
        <v>0</v>
      </c>
      <c r="M364" s="43">
        <f t="shared" si="77"/>
        <v>0</v>
      </c>
      <c r="N364" s="43">
        <f t="shared" si="77"/>
        <v>0</v>
      </c>
      <c r="O364" s="43">
        <f t="shared" si="77"/>
        <v>0</v>
      </c>
      <c r="P364" s="43">
        <f t="shared" si="77"/>
        <v>804.9</v>
      </c>
      <c r="Q364" s="43">
        <f t="shared" si="77"/>
        <v>5604490</v>
      </c>
      <c r="R364" s="43">
        <f t="shared" si="77"/>
        <v>0</v>
      </c>
      <c r="S364" s="43">
        <f t="shared" si="77"/>
        <v>0</v>
      </c>
      <c r="T364" s="43">
        <f t="shared" si="77"/>
        <v>0</v>
      </c>
      <c r="U364" s="43">
        <f t="shared" si="77"/>
        <v>0</v>
      </c>
      <c r="V364" s="43">
        <f t="shared" si="77"/>
        <v>645505</v>
      </c>
      <c r="W364" s="46"/>
      <c r="X364" s="46"/>
      <c r="Y364" s="46"/>
      <c r="Z364" s="46"/>
    </row>
    <row r="365" spans="1:26" s="23" customFormat="1" ht="14.25" customHeight="1" x14ac:dyDescent="0.25">
      <c r="A365" s="99" t="s">
        <v>570</v>
      </c>
      <c r="B365" s="101" t="s">
        <v>569</v>
      </c>
      <c r="C365" s="102">
        <f t="shared" ref="C365:V365" si="78">SUM(C366:C369)</f>
        <v>2569343</v>
      </c>
      <c r="D365" s="102">
        <f t="shared" si="78"/>
        <v>0</v>
      </c>
      <c r="E365" s="102">
        <f t="shared" si="78"/>
        <v>0</v>
      </c>
      <c r="F365" s="102">
        <f t="shared" si="78"/>
        <v>0</v>
      </c>
      <c r="G365" s="102">
        <f t="shared" si="78"/>
        <v>0</v>
      </c>
      <c r="H365" s="144">
        <f t="shared" si="78"/>
        <v>0</v>
      </c>
      <c r="I365" s="102">
        <f t="shared" si="78"/>
        <v>0</v>
      </c>
      <c r="J365" s="102">
        <f t="shared" si="78"/>
        <v>0</v>
      </c>
      <c r="K365" s="102">
        <f t="shared" si="78"/>
        <v>0</v>
      </c>
      <c r="L365" s="102">
        <f t="shared" si="78"/>
        <v>0</v>
      </c>
      <c r="M365" s="102">
        <f t="shared" si="78"/>
        <v>0</v>
      </c>
      <c r="N365" s="102">
        <f t="shared" si="78"/>
        <v>0</v>
      </c>
      <c r="O365" s="102">
        <f t="shared" si="78"/>
        <v>0</v>
      </c>
      <c r="P365" s="102">
        <f t="shared" si="78"/>
        <v>389.5</v>
      </c>
      <c r="Q365" s="102">
        <f t="shared" si="78"/>
        <v>2399078</v>
      </c>
      <c r="R365" s="102">
        <f t="shared" si="78"/>
        <v>0</v>
      </c>
      <c r="S365" s="102">
        <f t="shared" si="78"/>
        <v>0</v>
      </c>
      <c r="T365" s="102">
        <f t="shared" si="78"/>
        <v>0</v>
      </c>
      <c r="U365" s="102">
        <f t="shared" si="78"/>
        <v>0</v>
      </c>
      <c r="V365" s="102">
        <f t="shared" si="78"/>
        <v>170265</v>
      </c>
      <c r="W365" s="60"/>
      <c r="X365" s="60"/>
      <c r="Y365" s="60"/>
      <c r="Z365" s="60"/>
    </row>
    <row r="366" spans="1:26" s="16" customFormat="1" x14ac:dyDescent="0.25">
      <c r="A366" s="206" t="s">
        <v>573</v>
      </c>
      <c r="B366" s="207" t="s">
        <v>571</v>
      </c>
      <c r="C366" s="51">
        <f>D366+M366+Q366+V366</f>
        <v>36953</v>
      </c>
      <c r="D366" s="51">
        <f>SUM(E366:I366)</f>
        <v>0</v>
      </c>
      <c r="E366" s="56">
        <v>0</v>
      </c>
      <c r="F366" s="56">
        <v>0</v>
      </c>
      <c r="G366" s="164">
        <v>0</v>
      </c>
      <c r="H366" s="56">
        <v>0</v>
      </c>
      <c r="I366" s="165">
        <v>0</v>
      </c>
      <c r="J366" s="51">
        <v>0</v>
      </c>
      <c r="K366" s="51">
        <v>0</v>
      </c>
      <c r="L366" s="51">
        <v>0</v>
      </c>
      <c r="M366" s="51">
        <v>0</v>
      </c>
      <c r="N366" s="56">
        <v>0</v>
      </c>
      <c r="O366" s="157">
        <v>0</v>
      </c>
      <c r="P366" s="51">
        <v>0</v>
      </c>
      <c r="Q366" s="51">
        <v>0</v>
      </c>
      <c r="R366" s="51">
        <v>0</v>
      </c>
      <c r="S366" s="51">
        <v>0</v>
      </c>
      <c r="T366" s="56">
        <v>0</v>
      </c>
      <c r="U366" s="56">
        <v>0</v>
      </c>
      <c r="V366" s="56">
        <v>36953</v>
      </c>
      <c r="W366" s="57"/>
      <c r="X366" s="57"/>
      <c r="Y366" s="57"/>
      <c r="Z366" s="57"/>
    </row>
    <row r="367" spans="1:26" s="16" customFormat="1" x14ac:dyDescent="0.25">
      <c r="A367" s="206" t="s">
        <v>574</v>
      </c>
      <c r="B367" s="152" t="s">
        <v>1051</v>
      </c>
      <c r="C367" s="56">
        <f>D367+M367+Q367+V367</f>
        <v>37011</v>
      </c>
      <c r="D367" s="56">
        <f>SUM(E367:I367)</f>
        <v>0</v>
      </c>
      <c r="E367" s="170">
        <v>0</v>
      </c>
      <c r="F367" s="56">
        <v>0</v>
      </c>
      <c r="G367" s="245">
        <v>0</v>
      </c>
      <c r="H367" s="56">
        <v>0</v>
      </c>
      <c r="I367" s="246">
        <v>0</v>
      </c>
      <c r="J367" s="56">
        <v>0</v>
      </c>
      <c r="K367" s="56">
        <v>0</v>
      </c>
      <c r="L367" s="166">
        <v>0</v>
      </c>
      <c r="M367" s="166">
        <v>0</v>
      </c>
      <c r="N367" s="56">
        <v>0</v>
      </c>
      <c r="O367" s="56">
        <v>0</v>
      </c>
      <c r="P367" s="56">
        <v>0</v>
      </c>
      <c r="Q367" s="56">
        <v>0</v>
      </c>
      <c r="R367" s="56">
        <v>0</v>
      </c>
      <c r="S367" s="56">
        <v>0</v>
      </c>
      <c r="T367" s="56">
        <v>0</v>
      </c>
      <c r="U367" s="56">
        <v>0</v>
      </c>
      <c r="V367" s="56">
        <v>37011</v>
      </c>
      <c r="W367" s="57"/>
      <c r="X367" s="57"/>
      <c r="Y367" s="57"/>
      <c r="Z367" s="57"/>
    </row>
    <row r="368" spans="1:26" s="16" customFormat="1" x14ac:dyDescent="0.25">
      <c r="A368" s="206" t="s">
        <v>575</v>
      </c>
      <c r="B368" s="47" t="s">
        <v>579</v>
      </c>
      <c r="C368" s="56">
        <f>D368+M368+Q368+V368</f>
        <v>48366</v>
      </c>
      <c r="D368" s="245">
        <f>SUM(E368:I368)</f>
        <v>0</v>
      </c>
      <c r="E368" s="56">
        <v>0</v>
      </c>
      <c r="F368" s="246">
        <v>0</v>
      </c>
      <c r="G368" s="56">
        <v>0</v>
      </c>
      <c r="H368" s="166">
        <v>0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0</v>
      </c>
      <c r="U368" s="56">
        <v>0</v>
      </c>
      <c r="V368" s="56">
        <v>48366</v>
      </c>
      <c r="W368" s="57"/>
      <c r="X368" s="57"/>
      <c r="Y368" s="57"/>
      <c r="Z368" s="57"/>
    </row>
    <row r="369" spans="1:26" s="16" customFormat="1" x14ac:dyDescent="0.25">
      <c r="A369" s="206" t="s">
        <v>1050</v>
      </c>
      <c r="B369" s="207" t="s">
        <v>572</v>
      </c>
      <c r="C369" s="51">
        <f>D369+M369+Q369+V369</f>
        <v>2447013</v>
      </c>
      <c r="D369" s="51">
        <f>SUM(E369:I369)</f>
        <v>0</v>
      </c>
      <c r="E369" s="166">
        <v>0</v>
      </c>
      <c r="F369" s="56">
        <v>0</v>
      </c>
      <c r="G369" s="51">
        <v>0</v>
      </c>
      <c r="H369" s="51">
        <v>0</v>
      </c>
      <c r="I369" s="51">
        <v>0</v>
      </c>
      <c r="J369" s="51">
        <v>0</v>
      </c>
      <c r="K369" s="51">
        <v>0</v>
      </c>
      <c r="L369" s="51">
        <v>0</v>
      </c>
      <c r="M369" s="51">
        <v>0</v>
      </c>
      <c r="N369" s="56">
        <f>SUM(N370:N371)</f>
        <v>0</v>
      </c>
      <c r="O369" s="157">
        <v>0</v>
      </c>
      <c r="P369" s="51">
        <v>389.5</v>
      </c>
      <c r="Q369" s="51">
        <v>2399078</v>
      </c>
      <c r="R369" s="51">
        <v>0</v>
      </c>
      <c r="S369" s="51">
        <v>0</v>
      </c>
      <c r="T369" s="56">
        <f>T370</f>
        <v>0</v>
      </c>
      <c r="U369" s="56">
        <f>U370</f>
        <v>0</v>
      </c>
      <c r="V369" s="56">
        <v>47935</v>
      </c>
      <c r="W369" s="57"/>
      <c r="X369" s="57"/>
      <c r="Y369" s="57"/>
      <c r="Z369" s="57"/>
    </row>
    <row r="370" spans="1:26" s="14" customFormat="1" ht="14.25" customHeight="1" x14ac:dyDescent="0.2">
      <c r="A370" s="52" t="s">
        <v>580</v>
      </c>
      <c r="B370" s="101" t="s">
        <v>581</v>
      </c>
      <c r="C370" s="102">
        <f t="shared" ref="C370:V370" si="79">SUM(C371:C371)</f>
        <v>118944</v>
      </c>
      <c r="D370" s="102">
        <f t="shared" si="79"/>
        <v>48130</v>
      </c>
      <c r="E370" s="102">
        <f t="shared" si="79"/>
        <v>0</v>
      </c>
      <c r="F370" s="102">
        <f t="shared" si="79"/>
        <v>48130</v>
      </c>
      <c r="G370" s="102">
        <f t="shared" si="79"/>
        <v>0</v>
      </c>
      <c r="H370" s="144">
        <f t="shared" si="79"/>
        <v>0</v>
      </c>
      <c r="I370" s="102">
        <f t="shared" si="79"/>
        <v>0</v>
      </c>
      <c r="J370" s="102">
        <f t="shared" si="79"/>
        <v>0</v>
      </c>
      <c r="K370" s="102">
        <f t="shared" si="79"/>
        <v>0</v>
      </c>
      <c r="L370" s="102">
        <f t="shared" si="79"/>
        <v>0</v>
      </c>
      <c r="M370" s="102">
        <f t="shared" si="79"/>
        <v>0</v>
      </c>
      <c r="N370" s="102">
        <f t="shared" si="79"/>
        <v>0</v>
      </c>
      <c r="O370" s="102">
        <f t="shared" si="79"/>
        <v>0</v>
      </c>
      <c r="P370" s="102">
        <f t="shared" si="79"/>
        <v>0</v>
      </c>
      <c r="Q370" s="102">
        <f t="shared" si="79"/>
        <v>0</v>
      </c>
      <c r="R370" s="102">
        <f t="shared" si="79"/>
        <v>0</v>
      </c>
      <c r="S370" s="102">
        <f t="shared" si="79"/>
        <v>0</v>
      </c>
      <c r="T370" s="102">
        <f t="shared" si="79"/>
        <v>0</v>
      </c>
      <c r="U370" s="102">
        <f t="shared" si="79"/>
        <v>0</v>
      </c>
      <c r="V370" s="102">
        <f t="shared" si="79"/>
        <v>70814</v>
      </c>
      <c r="W370" s="55"/>
      <c r="X370" s="55"/>
      <c r="Y370" s="55"/>
      <c r="Z370" s="55"/>
    </row>
    <row r="371" spans="1:26" s="13" customFormat="1" ht="15" customHeight="1" x14ac:dyDescent="0.25">
      <c r="A371" s="58" t="s">
        <v>583</v>
      </c>
      <c r="B371" s="47" t="s">
        <v>170</v>
      </c>
      <c r="C371" s="56">
        <f>D371+M371+Q371+V371</f>
        <v>118944</v>
      </c>
      <c r="D371" s="56">
        <f>SUM(E371:I371)</f>
        <v>48130</v>
      </c>
      <c r="E371" s="245">
        <v>0</v>
      </c>
      <c r="F371" s="56">
        <v>48130</v>
      </c>
      <c r="G371" s="247">
        <v>0</v>
      </c>
      <c r="H371" s="56">
        <v>0</v>
      </c>
      <c r="I371" s="246">
        <v>0</v>
      </c>
      <c r="J371" s="56">
        <v>0</v>
      </c>
      <c r="K371" s="56">
        <v>0</v>
      </c>
      <c r="L371" s="56">
        <v>0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0</v>
      </c>
      <c r="U371" s="56">
        <v>0</v>
      </c>
      <c r="V371" s="56">
        <v>70814</v>
      </c>
      <c r="W371" s="159"/>
      <c r="X371" s="159"/>
      <c r="Y371" s="159"/>
      <c r="Z371" s="159"/>
    </row>
    <row r="372" spans="1:26" s="15" customFormat="1" ht="14.25" customHeight="1" x14ac:dyDescent="0.25">
      <c r="A372" s="52" t="s">
        <v>584</v>
      </c>
      <c r="B372" s="41" t="s">
        <v>585</v>
      </c>
      <c r="C372" s="43">
        <f>SUM(C373:C375)</f>
        <v>4040245</v>
      </c>
      <c r="D372" s="43">
        <f t="shared" ref="D372:V372" si="80">SUM(D373:D375)</f>
        <v>430407</v>
      </c>
      <c r="E372" s="43">
        <f t="shared" si="80"/>
        <v>0</v>
      </c>
      <c r="F372" s="43">
        <f t="shared" si="80"/>
        <v>236834</v>
      </c>
      <c r="G372" s="43">
        <f t="shared" si="80"/>
        <v>0</v>
      </c>
      <c r="H372" s="138">
        <f t="shared" si="80"/>
        <v>193573</v>
      </c>
      <c r="I372" s="43">
        <f t="shared" si="80"/>
        <v>0</v>
      </c>
      <c r="J372" s="43">
        <f t="shared" si="80"/>
        <v>0</v>
      </c>
      <c r="K372" s="43">
        <f t="shared" si="80"/>
        <v>0</v>
      </c>
      <c r="L372" s="137">
        <f t="shared" si="80"/>
        <v>0</v>
      </c>
      <c r="M372" s="137">
        <f t="shared" si="80"/>
        <v>0</v>
      </c>
      <c r="N372" s="43">
        <f t="shared" si="80"/>
        <v>0</v>
      </c>
      <c r="O372" s="43">
        <f t="shared" si="80"/>
        <v>0</v>
      </c>
      <c r="P372" s="43">
        <f t="shared" si="80"/>
        <v>415.4</v>
      </c>
      <c r="Q372" s="43">
        <f t="shared" si="80"/>
        <v>3205412</v>
      </c>
      <c r="R372" s="43">
        <f t="shared" si="80"/>
        <v>0</v>
      </c>
      <c r="S372" s="43">
        <f t="shared" si="80"/>
        <v>0</v>
      </c>
      <c r="T372" s="43">
        <f t="shared" si="80"/>
        <v>0</v>
      </c>
      <c r="U372" s="43">
        <f t="shared" si="80"/>
        <v>0</v>
      </c>
      <c r="V372" s="43">
        <f t="shared" si="80"/>
        <v>404426</v>
      </c>
      <c r="W372" s="44"/>
      <c r="X372" s="44"/>
      <c r="Y372" s="44"/>
      <c r="Z372" s="44"/>
    </row>
    <row r="373" spans="1:26" ht="15" customHeight="1" x14ac:dyDescent="0.25">
      <c r="A373" s="58" t="s">
        <v>589</v>
      </c>
      <c r="B373" s="47" t="s">
        <v>586</v>
      </c>
      <c r="C373" s="51">
        <f>D373+M373+Q373+V373</f>
        <v>3389911</v>
      </c>
      <c r="D373" s="51">
        <f>SUM(E373:I373)</f>
        <v>0</v>
      </c>
      <c r="E373" s="51">
        <v>0</v>
      </c>
      <c r="F373" s="51">
        <v>0</v>
      </c>
      <c r="G373" s="51">
        <v>0</v>
      </c>
      <c r="H373" s="51">
        <v>0</v>
      </c>
      <c r="I373" s="51">
        <v>0</v>
      </c>
      <c r="J373" s="51">
        <v>0</v>
      </c>
      <c r="K373" s="164">
        <v>0</v>
      </c>
      <c r="L373" s="51">
        <v>0</v>
      </c>
      <c r="M373" s="51">
        <v>0</v>
      </c>
      <c r="N373" s="165">
        <v>0</v>
      </c>
      <c r="O373" s="51">
        <v>0</v>
      </c>
      <c r="P373" s="51">
        <v>415.4</v>
      </c>
      <c r="Q373" s="51">
        <v>3205412</v>
      </c>
      <c r="R373" s="51">
        <v>0</v>
      </c>
      <c r="S373" s="51">
        <v>0</v>
      </c>
      <c r="T373" s="51">
        <v>0</v>
      </c>
      <c r="U373" s="51">
        <v>0</v>
      </c>
      <c r="V373" s="51">
        <v>184499</v>
      </c>
      <c r="W373" s="46"/>
      <c r="X373" s="46"/>
      <c r="Y373" s="46"/>
      <c r="Z373" s="46"/>
    </row>
    <row r="374" spans="1:26" x14ac:dyDescent="0.25">
      <c r="A374" s="58" t="s">
        <v>590</v>
      </c>
      <c r="B374" s="106" t="s">
        <v>587</v>
      </c>
      <c r="C374" s="51">
        <f>D374+M374+Q374+V374</f>
        <v>564902</v>
      </c>
      <c r="D374" s="51">
        <f>SUM(E374:I374)</f>
        <v>430407</v>
      </c>
      <c r="E374" s="51">
        <v>0</v>
      </c>
      <c r="F374" s="153">
        <v>236834</v>
      </c>
      <c r="G374" s="51">
        <v>0</v>
      </c>
      <c r="H374" s="153">
        <v>193573</v>
      </c>
      <c r="I374" s="153">
        <v>0</v>
      </c>
      <c r="J374" s="51">
        <v>0</v>
      </c>
      <c r="K374" s="164">
        <v>0</v>
      </c>
      <c r="L374" s="51">
        <v>0</v>
      </c>
      <c r="M374" s="51">
        <v>0</v>
      </c>
      <c r="N374" s="165">
        <v>0</v>
      </c>
      <c r="O374" s="51">
        <v>0</v>
      </c>
      <c r="P374" s="153">
        <v>0</v>
      </c>
      <c r="Q374" s="153">
        <v>0</v>
      </c>
      <c r="R374" s="51">
        <v>0</v>
      </c>
      <c r="S374" s="51">
        <v>0</v>
      </c>
      <c r="T374" s="51">
        <v>0</v>
      </c>
      <c r="U374" s="51">
        <v>0</v>
      </c>
      <c r="V374" s="51">
        <v>134495</v>
      </c>
      <c r="W374" s="46"/>
      <c r="X374" s="46"/>
      <c r="Y374" s="46"/>
      <c r="Z374" s="46"/>
    </row>
    <row r="375" spans="1:26" x14ac:dyDescent="0.25">
      <c r="A375" s="58" t="s">
        <v>591</v>
      </c>
      <c r="B375" s="226" t="s">
        <v>588</v>
      </c>
      <c r="C375" s="51">
        <f>D375+M375+Q375+V375</f>
        <v>85432</v>
      </c>
      <c r="D375" s="51">
        <f>SUM(E375:I375)</f>
        <v>0</v>
      </c>
      <c r="E375" s="164">
        <v>0</v>
      </c>
      <c r="F375" s="51">
        <v>0</v>
      </c>
      <c r="G375" s="171">
        <v>0</v>
      </c>
      <c r="H375" s="51">
        <v>0</v>
      </c>
      <c r="I375" s="51">
        <v>0</v>
      </c>
      <c r="J375" s="165">
        <v>0</v>
      </c>
      <c r="K375" s="51">
        <v>0</v>
      </c>
      <c r="L375" s="168">
        <v>0</v>
      </c>
      <c r="M375" s="168">
        <v>0</v>
      </c>
      <c r="N375" s="51">
        <v>0</v>
      </c>
      <c r="O375" s="164">
        <v>0</v>
      </c>
      <c r="P375" s="51">
        <v>0</v>
      </c>
      <c r="Q375" s="51">
        <v>0</v>
      </c>
      <c r="R375" s="165">
        <v>0</v>
      </c>
      <c r="S375" s="51">
        <v>0</v>
      </c>
      <c r="T375" s="51">
        <v>0</v>
      </c>
      <c r="U375" s="51">
        <v>0</v>
      </c>
      <c r="V375" s="51">
        <v>85432</v>
      </c>
      <c r="W375" s="46"/>
      <c r="X375" s="46"/>
      <c r="Y375" s="46"/>
      <c r="Z375" s="46"/>
    </row>
    <row r="376" spans="1:26" x14ac:dyDescent="0.25">
      <c r="A376" s="52" t="s">
        <v>809</v>
      </c>
      <c r="B376" s="41" t="s">
        <v>810</v>
      </c>
      <c r="C376" s="43">
        <f t="shared" ref="C376:V376" si="81">C377+C385+C388+C391+C393</f>
        <v>1909056</v>
      </c>
      <c r="D376" s="43">
        <f t="shared" si="81"/>
        <v>0</v>
      </c>
      <c r="E376" s="43">
        <f t="shared" si="81"/>
        <v>0</v>
      </c>
      <c r="F376" s="138">
        <f t="shared" si="81"/>
        <v>0</v>
      </c>
      <c r="G376" s="43">
        <f t="shared" si="81"/>
        <v>0</v>
      </c>
      <c r="H376" s="43">
        <f t="shared" si="81"/>
        <v>0</v>
      </c>
      <c r="I376" s="43">
        <f t="shared" si="81"/>
        <v>0</v>
      </c>
      <c r="J376" s="43">
        <f t="shared" si="81"/>
        <v>0</v>
      </c>
      <c r="K376" s="43">
        <f t="shared" si="81"/>
        <v>0</v>
      </c>
      <c r="L376" s="43">
        <f t="shared" si="81"/>
        <v>0</v>
      </c>
      <c r="M376" s="43">
        <f t="shared" si="81"/>
        <v>0</v>
      </c>
      <c r="N376" s="43">
        <f t="shared" si="81"/>
        <v>0</v>
      </c>
      <c r="O376" s="43">
        <f t="shared" si="81"/>
        <v>0</v>
      </c>
      <c r="P376" s="138">
        <f t="shared" si="81"/>
        <v>0</v>
      </c>
      <c r="Q376" s="138">
        <f t="shared" si="81"/>
        <v>0</v>
      </c>
      <c r="R376" s="43">
        <f t="shared" si="81"/>
        <v>0</v>
      </c>
      <c r="S376" s="43">
        <f t="shared" si="81"/>
        <v>0</v>
      </c>
      <c r="T376" s="43">
        <f t="shared" si="81"/>
        <v>0</v>
      </c>
      <c r="U376" s="43">
        <f t="shared" si="81"/>
        <v>0</v>
      </c>
      <c r="V376" s="43">
        <f t="shared" si="81"/>
        <v>1909056</v>
      </c>
      <c r="W376" s="46"/>
      <c r="X376" s="46"/>
      <c r="Y376" s="46"/>
      <c r="Z376" s="46"/>
    </row>
    <row r="377" spans="1:26" s="15" customFormat="1" ht="14.25" customHeight="1" x14ac:dyDescent="0.25">
      <c r="A377" s="52" t="s">
        <v>819</v>
      </c>
      <c r="B377" s="41" t="s">
        <v>811</v>
      </c>
      <c r="C377" s="43">
        <f t="shared" ref="C377:V377" si="82">SUM(C378:C384)</f>
        <v>611630</v>
      </c>
      <c r="D377" s="43">
        <f t="shared" si="82"/>
        <v>0</v>
      </c>
      <c r="E377" s="137">
        <f t="shared" si="82"/>
        <v>0</v>
      </c>
      <c r="F377" s="137">
        <f t="shared" si="82"/>
        <v>0</v>
      </c>
      <c r="G377" s="43">
        <f t="shared" si="82"/>
        <v>0</v>
      </c>
      <c r="H377" s="43">
        <f t="shared" si="82"/>
        <v>0</v>
      </c>
      <c r="I377" s="43">
        <f t="shared" si="82"/>
        <v>0</v>
      </c>
      <c r="J377" s="43">
        <f t="shared" si="82"/>
        <v>0</v>
      </c>
      <c r="K377" s="43">
        <f t="shared" si="82"/>
        <v>0</v>
      </c>
      <c r="L377" s="43">
        <f t="shared" si="82"/>
        <v>0</v>
      </c>
      <c r="M377" s="43">
        <f t="shared" si="82"/>
        <v>0</v>
      </c>
      <c r="N377" s="43">
        <f t="shared" si="82"/>
        <v>0</v>
      </c>
      <c r="O377" s="43">
        <f t="shared" si="82"/>
        <v>0</v>
      </c>
      <c r="P377" s="43">
        <f t="shared" si="82"/>
        <v>0</v>
      </c>
      <c r="Q377" s="43">
        <f t="shared" si="82"/>
        <v>0</v>
      </c>
      <c r="R377" s="43">
        <f t="shared" si="82"/>
        <v>0</v>
      </c>
      <c r="S377" s="43">
        <f t="shared" si="82"/>
        <v>0</v>
      </c>
      <c r="T377" s="43">
        <f t="shared" si="82"/>
        <v>0</v>
      </c>
      <c r="U377" s="43">
        <f t="shared" si="82"/>
        <v>0</v>
      </c>
      <c r="V377" s="43">
        <f t="shared" si="82"/>
        <v>611630</v>
      </c>
      <c r="W377" s="44"/>
      <c r="X377" s="44"/>
      <c r="Y377" s="44"/>
      <c r="Z377" s="44"/>
    </row>
    <row r="378" spans="1:26" ht="15" customHeight="1" x14ac:dyDescent="0.25">
      <c r="A378" s="58" t="s">
        <v>820</v>
      </c>
      <c r="B378" s="50" t="s">
        <v>812</v>
      </c>
      <c r="C378" s="51">
        <f>D378+M378+Q378+V378</f>
        <v>101383</v>
      </c>
      <c r="D378" s="164">
        <f>SUM(E378:I378)</f>
        <v>0</v>
      </c>
      <c r="E378" s="51">
        <v>0</v>
      </c>
      <c r="F378" s="51">
        <v>0</v>
      </c>
      <c r="G378" s="165">
        <v>0</v>
      </c>
      <c r="H378" s="51">
        <v>0</v>
      </c>
      <c r="I378" s="51">
        <v>0</v>
      </c>
      <c r="J378" s="157">
        <v>0</v>
      </c>
      <c r="K378" s="157">
        <v>0</v>
      </c>
      <c r="L378" s="157">
        <v>0</v>
      </c>
      <c r="M378" s="157">
        <v>0</v>
      </c>
      <c r="N378" s="157">
        <v>0</v>
      </c>
      <c r="O378" s="157">
        <v>0</v>
      </c>
      <c r="P378" s="51">
        <v>0</v>
      </c>
      <c r="Q378" s="51">
        <v>0</v>
      </c>
      <c r="R378" s="51">
        <v>0</v>
      </c>
      <c r="S378" s="51">
        <v>0</v>
      </c>
      <c r="T378" s="51">
        <v>0</v>
      </c>
      <c r="U378" s="51">
        <v>0</v>
      </c>
      <c r="V378" s="51">
        <v>101383</v>
      </c>
      <c r="W378" s="46"/>
      <c r="X378" s="46">
        <v>53091</v>
      </c>
      <c r="Y378" s="46"/>
      <c r="Z378" s="46"/>
    </row>
    <row r="379" spans="1:26" ht="15" customHeight="1" x14ac:dyDescent="0.25">
      <c r="A379" s="58" t="s">
        <v>821</v>
      </c>
      <c r="B379" s="47" t="s">
        <v>813</v>
      </c>
      <c r="C379" s="51">
        <f>D379+M379+O379+Q379+V379</f>
        <v>76189</v>
      </c>
      <c r="D379" s="164">
        <f>E379+F379</f>
        <v>0</v>
      </c>
      <c r="E379" s="51">
        <v>0</v>
      </c>
      <c r="F379" s="51">
        <v>0</v>
      </c>
      <c r="G379" s="165">
        <v>0</v>
      </c>
      <c r="H379" s="51">
        <v>0</v>
      </c>
      <c r="I379" s="51">
        <v>0</v>
      </c>
      <c r="J379" s="157">
        <v>0</v>
      </c>
      <c r="K379" s="157">
        <v>0</v>
      </c>
      <c r="L379" s="51">
        <v>0</v>
      </c>
      <c r="M379" s="51">
        <v>0</v>
      </c>
      <c r="N379" s="157">
        <v>0</v>
      </c>
      <c r="O379" s="157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1">
        <v>0</v>
      </c>
      <c r="V379" s="51">
        <v>76189</v>
      </c>
      <c r="W379" s="46"/>
      <c r="X379" s="46"/>
      <c r="Y379" s="46"/>
      <c r="Z379" s="46"/>
    </row>
    <row r="380" spans="1:26" x14ac:dyDescent="0.25">
      <c r="A380" s="58" t="s">
        <v>822</v>
      </c>
      <c r="B380" s="50" t="s">
        <v>814</v>
      </c>
      <c r="C380" s="51">
        <f>D380+M380+Q380+V380</f>
        <v>105347</v>
      </c>
      <c r="D380" s="164">
        <f>SUM(E380:I380)</f>
        <v>0</v>
      </c>
      <c r="E380" s="51">
        <v>0</v>
      </c>
      <c r="F380" s="51">
        <v>0</v>
      </c>
      <c r="G380" s="165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51">
        <v>105347</v>
      </c>
      <c r="W380" s="46"/>
      <c r="X380" s="46">
        <v>52911</v>
      </c>
      <c r="Y380" s="46"/>
      <c r="Z380" s="46"/>
    </row>
    <row r="381" spans="1:26" ht="15" customHeight="1" x14ac:dyDescent="0.25">
      <c r="A381" s="58" t="s">
        <v>823</v>
      </c>
      <c r="B381" s="50" t="s">
        <v>815</v>
      </c>
      <c r="C381" s="51">
        <f>D381+M381+O381+Q381+V381</f>
        <v>107912</v>
      </c>
      <c r="D381" s="164">
        <f>SUM(E381:I381)</f>
        <v>0</v>
      </c>
      <c r="E381" s="51">
        <v>0</v>
      </c>
      <c r="F381" s="51">
        <v>0</v>
      </c>
      <c r="G381" s="165">
        <v>0</v>
      </c>
      <c r="H381" s="153">
        <v>0</v>
      </c>
      <c r="I381" s="51">
        <v>0</v>
      </c>
      <c r="J381" s="157">
        <v>0</v>
      </c>
      <c r="K381" s="157">
        <v>0</v>
      </c>
      <c r="L381" s="51">
        <v>0</v>
      </c>
      <c r="M381" s="51">
        <v>0</v>
      </c>
      <c r="N381" s="157">
        <v>0</v>
      </c>
      <c r="O381" s="157">
        <v>0</v>
      </c>
      <c r="P381" s="51">
        <v>0</v>
      </c>
      <c r="Q381" s="51">
        <v>0</v>
      </c>
      <c r="R381" s="51">
        <v>0</v>
      </c>
      <c r="S381" s="51">
        <v>0</v>
      </c>
      <c r="T381" s="51">
        <v>0</v>
      </c>
      <c r="U381" s="51">
        <v>0</v>
      </c>
      <c r="V381" s="51">
        <v>107912</v>
      </c>
      <c r="W381" s="46"/>
      <c r="X381" s="46">
        <v>54199</v>
      </c>
      <c r="Y381" s="46"/>
      <c r="Z381" s="46"/>
    </row>
    <row r="382" spans="1:26" ht="15" customHeight="1" x14ac:dyDescent="0.25">
      <c r="A382" s="58" t="s">
        <v>824</v>
      </c>
      <c r="B382" s="50" t="s">
        <v>816</v>
      </c>
      <c r="C382" s="51">
        <f>D382+M382+O382+Q382+V382</f>
        <v>43392</v>
      </c>
      <c r="D382" s="51">
        <f>SUM(E382:I382)</f>
        <v>0</v>
      </c>
      <c r="E382" s="155">
        <v>0</v>
      </c>
      <c r="F382" s="155">
        <v>0</v>
      </c>
      <c r="G382" s="164">
        <v>0</v>
      </c>
      <c r="H382" s="51">
        <v>0</v>
      </c>
      <c r="I382" s="165">
        <v>0</v>
      </c>
      <c r="J382" s="157">
        <v>0</v>
      </c>
      <c r="K382" s="157">
        <v>0</v>
      </c>
      <c r="L382" s="51">
        <v>0</v>
      </c>
      <c r="M382" s="51">
        <v>0</v>
      </c>
      <c r="N382" s="157">
        <v>0</v>
      </c>
      <c r="O382" s="157">
        <v>0</v>
      </c>
      <c r="P382" s="51">
        <v>0</v>
      </c>
      <c r="Q382" s="51">
        <v>0</v>
      </c>
      <c r="R382" s="51">
        <v>0</v>
      </c>
      <c r="S382" s="51">
        <v>0</v>
      </c>
      <c r="T382" s="51">
        <v>0</v>
      </c>
      <c r="U382" s="51">
        <v>0</v>
      </c>
      <c r="V382" s="51">
        <v>43392</v>
      </c>
      <c r="W382" s="46"/>
      <c r="X382" s="46">
        <v>50199</v>
      </c>
      <c r="Y382" s="46"/>
      <c r="Z382" s="46"/>
    </row>
    <row r="383" spans="1:26" ht="15" customHeight="1" x14ac:dyDescent="0.25">
      <c r="A383" s="58" t="s">
        <v>825</v>
      </c>
      <c r="B383" s="50" t="s">
        <v>817</v>
      </c>
      <c r="C383" s="51">
        <f>D383+M383+O383+Q383+V383</f>
        <v>99934</v>
      </c>
      <c r="D383" s="164">
        <f>SUM(E383:I383)</f>
        <v>0</v>
      </c>
      <c r="E383" s="51">
        <v>0</v>
      </c>
      <c r="F383" s="51">
        <v>0</v>
      </c>
      <c r="G383" s="165">
        <v>0</v>
      </c>
      <c r="H383" s="168">
        <v>0</v>
      </c>
      <c r="I383" s="51">
        <v>0</v>
      </c>
      <c r="J383" s="157">
        <v>0</v>
      </c>
      <c r="K383" s="157">
        <v>0</v>
      </c>
      <c r="L383" s="51">
        <v>0</v>
      </c>
      <c r="M383" s="51">
        <v>0</v>
      </c>
      <c r="N383" s="157">
        <v>0</v>
      </c>
      <c r="O383" s="157">
        <v>0</v>
      </c>
      <c r="P383" s="51">
        <v>0</v>
      </c>
      <c r="Q383" s="51">
        <v>0</v>
      </c>
      <c r="R383" s="51">
        <v>0</v>
      </c>
      <c r="S383" s="51">
        <v>0</v>
      </c>
      <c r="T383" s="51">
        <v>0</v>
      </c>
      <c r="U383" s="51">
        <v>0</v>
      </c>
      <c r="V383" s="51">
        <v>99934</v>
      </c>
      <c r="W383" s="46"/>
      <c r="X383" s="46">
        <v>50192</v>
      </c>
      <c r="Y383" s="46"/>
      <c r="Z383" s="46"/>
    </row>
    <row r="384" spans="1:26" ht="15" customHeight="1" x14ac:dyDescent="0.25">
      <c r="A384" s="58" t="s">
        <v>826</v>
      </c>
      <c r="B384" s="47" t="s">
        <v>818</v>
      </c>
      <c r="C384" s="51">
        <f>D384+M384+O384+Q384+V384</f>
        <v>77473</v>
      </c>
      <c r="D384" s="164">
        <f>SUM(E384:I384)</f>
        <v>0</v>
      </c>
      <c r="E384" s="51">
        <v>0</v>
      </c>
      <c r="F384" s="51">
        <v>0</v>
      </c>
      <c r="G384" s="165">
        <v>0</v>
      </c>
      <c r="H384" s="51">
        <v>0</v>
      </c>
      <c r="I384" s="51">
        <v>0</v>
      </c>
      <c r="J384" s="157">
        <v>0</v>
      </c>
      <c r="K384" s="157">
        <v>0</v>
      </c>
      <c r="L384" s="51">
        <v>0</v>
      </c>
      <c r="M384" s="51">
        <v>0</v>
      </c>
      <c r="N384" s="157">
        <v>0</v>
      </c>
      <c r="O384" s="157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51">
        <v>77473</v>
      </c>
      <c r="W384" s="54"/>
      <c r="X384" s="46"/>
      <c r="Y384" s="46"/>
      <c r="Z384" s="46"/>
    </row>
    <row r="385" spans="1:26" s="15" customFormat="1" ht="14.25" customHeight="1" x14ac:dyDescent="0.25">
      <c r="A385" s="52" t="s">
        <v>1124</v>
      </c>
      <c r="B385" s="41" t="s">
        <v>1110</v>
      </c>
      <c r="C385" s="43">
        <f t="shared" ref="C385:U385" si="83">SUM(C386:C387)</f>
        <v>165235</v>
      </c>
      <c r="D385" s="43">
        <f t="shared" si="83"/>
        <v>0</v>
      </c>
      <c r="E385" s="138">
        <f t="shared" si="83"/>
        <v>0</v>
      </c>
      <c r="F385" s="138">
        <f t="shared" si="83"/>
        <v>0</v>
      </c>
      <c r="G385" s="43">
        <f t="shared" si="83"/>
        <v>0</v>
      </c>
      <c r="H385" s="43">
        <f t="shared" si="83"/>
        <v>0</v>
      </c>
      <c r="I385" s="137">
        <f t="shared" si="83"/>
        <v>0</v>
      </c>
      <c r="J385" s="137">
        <f t="shared" si="83"/>
        <v>0</v>
      </c>
      <c r="K385" s="137">
        <f t="shared" si="83"/>
        <v>0</v>
      </c>
      <c r="L385" s="137">
        <f t="shared" si="83"/>
        <v>0</v>
      </c>
      <c r="M385" s="137">
        <f t="shared" si="83"/>
        <v>0</v>
      </c>
      <c r="N385" s="43">
        <f t="shared" si="83"/>
        <v>0</v>
      </c>
      <c r="O385" s="43">
        <f t="shared" si="83"/>
        <v>0</v>
      </c>
      <c r="P385" s="43">
        <f t="shared" si="83"/>
        <v>0</v>
      </c>
      <c r="Q385" s="43">
        <f t="shared" si="83"/>
        <v>0</v>
      </c>
      <c r="R385" s="43">
        <f t="shared" si="83"/>
        <v>0</v>
      </c>
      <c r="S385" s="43">
        <f t="shared" si="83"/>
        <v>0</v>
      </c>
      <c r="T385" s="43">
        <f t="shared" si="83"/>
        <v>0</v>
      </c>
      <c r="U385" s="43">
        <f t="shared" si="83"/>
        <v>0</v>
      </c>
      <c r="V385" s="43">
        <f>SUM(V386:V387)</f>
        <v>165235</v>
      </c>
      <c r="W385" s="44"/>
      <c r="X385" s="44" t="s">
        <v>1111</v>
      </c>
      <c r="Y385" s="44" t="s">
        <v>1112</v>
      </c>
      <c r="Z385" s="44" t="s">
        <v>1113</v>
      </c>
    </row>
    <row r="386" spans="1:26" ht="15" customHeight="1" x14ac:dyDescent="0.25">
      <c r="A386" s="58" t="s">
        <v>1126</v>
      </c>
      <c r="B386" s="47" t="s">
        <v>1114</v>
      </c>
      <c r="C386" s="51">
        <f>D386+M386+Q386+V386</f>
        <v>58633</v>
      </c>
      <c r="D386" s="51">
        <f>SUM(E386:I386)</f>
        <v>0</v>
      </c>
      <c r="E386" s="153">
        <v>0</v>
      </c>
      <c r="F386" s="153">
        <v>0</v>
      </c>
      <c r="G386" s="153">
        <v>0</v>
      </c>
      <c r="H386" s="172">
        <v>0</v>
      </c>
      <c r="I386" s="51">
        <v>0</v>
      </c>
      <c r="J386" s="157">
        <v>0</v>
      </c>
      <c r="K386" s="157">
        <v>0</v>
      </c>
      <c r="L386" s="51">
        <v>0</v>
      </c>
      <c r="M386" s="51">
        <v>0</v>
      </c>
      <c r="N386" s="257">
        <v>0</v>
      </c>
      <c r="O386" s="157">
        <v>0</v>
      </c>
      <c r="P386" s="157">
        <v>0</v>
      </c>
      <c r="Q386" s="157">
        <v>0</v>
      </c>
      <c r="R386" s="51">
        <v>0</v>
      </c>
      <c r="S386" s="51">
        <v>0</v>
      </c>
      <c r="T386" s="51">
        <v>0</v>
      </c>
      <c r="U386" s="51">
        <v>0</v>
      </c>
      <c r="V386" s="51">
        <v>58633</v>
      </c>
      <c r="W386" s="46"/>
      <c r="X386" s="46"/>
      <c r="Y386" s="46">
        <v>67150</v>
      </c>
      <c r="Z386" s="46">
        <v>85549</v>
      </c>
    </row>
    <row r="387" spans="1:26" x14ac:dyDescent="0.25">
      <c r="A387" s="58" t="s">
        <v>1127</v>
      </c>
      <c r="B387" s="47" t="s">
        <v>1115</v>
      </c>
      <c r="C387" s="51">
        <f>D387+M387+Q387+V387</f>
        <v>106602</v>
      </c>
      <c r="D387" s="164">
        <f>SUM(E387:I387)</f>
        <v>0</v>
      </c>
      <c r="E387" s="51">
        <v>0</v>
      </c>
      <c r="F387" s="51">
        <v>0</v>
      </c>
      <c r="G387" s="51">
        <v>0</v>
      </c>
      <c r="H387" s="51">
        <v>0</v>
      </c>
      <c r="I387" s="174">
        <v>0</v>
      </c>
      <c r="J387" s="168">
        <v>0</v>
      </c>
      <c r="K387" s="168">
        <v>0</v>
      </c>
      <c r="L387" s="168">
        <v>0</v>
      </c>
      <c r="M387" s="168">
        <v>0</v>
      </c>
      <c r="N387" s="51">
        <v>0</v>
      </c>
      <c r="O387" s="157">
        <v>0</v>
      </c>
      <c r="P387" s="157">
        <v>0</v>
      </c>
      <c r="Q387" s="157">
        <v>0</v>
      </c>
      <c r="R387" s="51">
        <v>0</v>
      </c>
      <c r="S387" s="51">
        <v>0</v>
      </c>
      <c r="T387" s="51">
        <v>0</v>
      </c>
      <c r="U387" s="51">
        <v>0</v>
      </c>
      <c r="V387" s="51">
        <v>106602</v>
      </c>
      <c r="W387" s="46"/>
      <c r="X387" s="46">
        <v>53005</v>
      </c>
      <c r="Y387" s="46"/>
      <c r="Z387" s="46"/>
    </row>
    <row r="388" spans="1:26" s="15" customFormat="1" ht="14.25" customHeight="1" x14ac:dyDescent="0.25">
      <c r="A388" s="52" t="s">
        <v>1125</v>
      </c>
      <c r="B388" s="41" t="s">
        <v>1116</v>
      </c>
      <c r="C388" s="43">
        <f t="shared" ref="C388:V388" si="84">SUM(C389:C390)</f>
        <v>238804</v>
      </c>
      <c r="D388" s="43">
        <f t="shared" si="84"/>
        <v>0</v>
      </c>
      <c r="E388" s="258">
        <f t="shared" si="84"/>
        <v>0</v>
      </c>
      <c r="F388" s="258">
        <f t="shared" si="84"/>
        <v>0</v>
      </c>
      <c r="G388" s="138">
        <f t="shared" si="84"/>
        <v>0</v>
      </c>
      <c r="H388" s="138">
        <f t="shared" si="84"/>
        <v>0</v>
      </c>
      <c r="I388" s="43">
        <f t="shared" si="84"/>
        <v>0</v>
      </c>
      <c r="J388" s="43">
        <f t="shared" si="84"/>
        <v>0</v>
      </c>
      <c r="K388" s="43">
        <f t="shared" si="84"/>
        <v>0</v>
      </c>
      <c r="L388" s="137">
        <f t="shared" si="84"/>
        <v>0</v>
      </c>
      <c r="M388" s="137">
        <f t="shared" si="84"/>
        <v>0</v>
      </c>
      <c r="N388" s="43">
        <f t="shared" si="84"/>
        <v>0</v>
      </c>
      <c r="O388" s="43">
        <f t="shared" si="84"/>
        <v>0</v>
      </c>
      <c r="P388" s="43">
        <f t="shared" si="84"/>
        <v>0</v>
      </c>
      <c r="Q388" s="43">
        <f t="shared" si="84"/>
        <v>0</v>
      </c>
      <c r="R388" s="43">
        <f t="shared" si="84"/>
        <v>0</v>
      </c>
      <c r="S388" s="43">
        <f t="shared" si="84"/>
        <v>0</v>
      </c>
      <c r="T388" s="43">
        <f t="shared" si="84"/>
        <v>0</v>
      </c>
      <c r="U388" s="43">
        <f t="shared" si="84"/>
        <v>0</v>
      </c>
      <c r="V388" s="43">
        <f t="shared" si="84"/>
        <v>238804</v>
      </c>
      <c r="W388" s="44"/>
      <c r="X388" s="44" t="s">
        <v>1119</v>
      </c>
      <c r="Y388" s="44" t="s">
        <v>1120</v>
      </c>
      <c r="Z388" s="44"/>
    </row>
    <row r="389" spans="1:26" ht="15" customHeight="1" x14ac:dyDescent="0.25">
      <c r="A389" s="58" t="s">
        <v>1128</v>
      </c>
      <c r="B389" s="47" t="s">
        <v>1121</v>
      </c>
      <c r="C389" s="51">
        <f>D389+M389+Q389+V389</f>
        <v>182896</v>
      </c>
      <c r="D389" s="164">
        <f>SUM(E389:I389)</f>
        <v>0</v>
      </c>
      <c r="E389" s="51">
        <v>0</v>
      </c>
      <c r="F389" s="51">
        <v>0</v>
      </c>
      <c r="G389" s="165">
        <v>0</v>
      </c>
      <c r="H389" s="51">
        <v>0</v>
      </c>
      <c r="I389" s="51">
        <v>0</v>
      </c>
      <c r="J389" s="157">
        <v>0</v>
      </c>
      <c r="K389" s="256">
        <v>0</v>
      </c>
      <c r="L389" s="51">
        <v>0</v>
      </c>
      <c r="M389" s="51">
        <v>0</v>
      </c>
      <c r="N389" s="257">
        <v>0</v>
      </c>
      <c r="O389" s="157">
        <v>0</v>
      </c>
      <c r="P389" s="157">
        <v>0</v>
      </c>
      <c r="Q389" s="157">
        <v>0</v>
      </c>
      <c r="R389" s="51">
        <v>0</v>
      </c>
      <c r="S389" s="51">
        <v>0</v>
      </c>
      <c r="T389" s="51">
        <v>0</v>
      </c>
      <c r="U389" s="51">
        <v>0</v>
      </c>
      <c r="V389" s="51">
        <v>182896</v>
      </c>
      <c r="W389" s="46"/>
      <c r="X389" s="46">
        <v>52870</v>
      </c>
      <c r="Y389" s="46">
        <v>89809</v>
      </c>
      <c r="Z389" s="46"/>
    </row>
    <row r="390" spans="1:26" x14ac:dyDescent="0.25">
      <c r="A390" s="58" t="s">
        <v>1129</v>
      </c>
      <c r="B390" s="47" t="s">
        <v>1122</v>
      </c>
      <c r="C390" s="51">
        <f>D390+M390+Q390+V390</f>
        <v>55908</v>
      </c>
      <c r="D390" s="164">
        <f>SUM(E390:I390)</f>
        <v>0</v>
      </c>
      <c r="E390" s="51">
        <v>0</v>
      </c>
      <c r="F390" s="51">
        <v>0</v>
      </c>
      <c r="G390" s="165">
        <v>0</v>
      </c>
      <c r="H390" s="51">
        <v>0</v>
      </c>
      <c r="I390" s="51">
        <v>0</v>
      </c>
      <c r="J390" s="51">
        <v>0</v>
      </c>
      <c r="K390" s="164">
        <v>0</v>
      </c>
      <c r="L390" s="51">
        <v>0</v>
      </c>
      <c r="M390" s="51">
        <v>0</v>
      </c>
      <c r="N390" s="165">
        <v>0</v>
      </c>
      <c r="O390" s="157">
        <v>0</v>
      </c>
      <c r="P390" s="157">
        <v>0</v>
      </c>
      <c r="Q390" s="157">
        <v>0</v>
      </c>
      <c r="R390" s="51">
        <v>0</v>
      </c>
      <c r="S390" s="51">
        <v>0</v>
      </c>
      <c r="T390" s="51">
        <v>0</v>
      </c>
      <c r="U390" s="51">
        <v>0</v>
      </c>
      <c r="V390" s="51">
        <v>55908</v>
      </c>
      <c r="W390" s="46"/>
      <c r="X390" s="46"/>
      <c r="Y390" s="46"/>
      <c r="Z390" s="46"/>
    </row>
    <row r="391" spans="1:26" s="15" customFormat="1" x14ac:dyDescent="0.25">
      <c r="A391" s="52" t="s">
        <v>1130</v>
      </c>
      <c r="B391" s="41" t="s">
        <v>1117</v>
      </c>
      <c r="C391" s="43">
        <f t="shared" ref="C391:V391" si="85">SUM(C392:C392)</f>
        <v>115786</v>
      </c>
      <c r="D391" s="43">
        <f t="shared" si="85"/>
        <v>0</v>
      </c>
      <c r="E391" s="258">
        <f t="shared" si="85"/>
        <v>0</v>
      </c>
      <c r="F391" s="138">
        <f t="shared" si="85"/>
        <v>0</v>
      </c>
      <c r="G391" s="43">
        <f t="shared" si="85"/>
        <v>0</v>
      </c>
      <c r="H391" s="43">
        <f t="shared" si="85"/>
        <v>0</v>
      </c>
      <c r="I391" s="137">
        <f t="shared" si="85"/>
        <v>0</v>
      </c>
      <c r="J391" s="43">
        <f t="shared" si="85"/>
        <v>0</v>
      </c>
      <c r="K391" s="43">
        <f t="shared" si="85"/>
        <v>0</v>
      </c>
      <c r="L391" s="138">
        <f t="shared" si="85"/>
        <v>0</v>
      </c>
      <c r="M391" s="138">
        <f t="shared" si="85"/>
        <v>0</v>
      </c>
      <c r="N391" s="43">
        <f t="shared" si="85"/>
        <v>0</v>
      </c>
      <c r="O391" s="43">
        <f t="shared" si="85"/>
        <v>0</v>
      </c>
      <c r="P391" s="137">
        <f t="shared" si="85"/>
        <v>0</v>
      </c>
      <c r="Q391" s="137">
        <f t="shared" si="85"/>
        <v>0</v>
      </c>
      <c r="R391" s="43">
        <f t="shared" si="85"/>
        <v>0</v>
      </c>
      <c r="S391" s="43">
        <f t="shared" si="85"/>
        <v>0</v>
      </c>
      <c r="T391" s="43">
        <f t="shared" si="85"/>
        <v>0</v>
      </c>
      <c r="U391" s="43">
        <f t="shared" si="85"/>
        <v>0</v>
      </c>
      <c r="V391" s="43">
        <f t="shared" si="85"/>
        <v>115786</v>
      </c>
      <c r="W391" s="44"/>
      <c r="X391" s="44"/>
      <c r="Y391" s="44"/>
      <c r="Z391" s="44"/>
    </row>
    <row r="392" spans="1:26" x14ac:dyDescent="0.25">
      <c r="A392" s="58" t="s">
        <v>1131</v>
      </c>
      <c r="B392" s="47" t="s">
        <v>1123</v>
      </c>
      <c r="C392" s="51">
        <f>D392+M392+Q392+V392</f>
        <v>115786</v>
      </c>
      <c r="D392" s="164">
        <f>SUM(E392:I392)</f>
        <v>0</v>
      </c>
      <c r="E392" s="51">
        <v>0</v>
      </c>
      <c r="F392" s="165">
        <v>0</v>
      </c>
      <c r="G392" s="51">
        <v>0</v>
      </c>
      <c r="H392" s="164">
        <v>0</v>
      </c>
      <c r="I392" s="51">
        <v>0</v>
      </c>
      <c r="J392" s="257">
        <v>0</v>
      </c>
      <c r="K392" s="157">
        <v>0</v>
      </c>
      <c r="L392" s="157">
        <v>0</v>
      </c>
      <c r="M392" s="157">
        <v>0</v>
      </c>
      <c r="N392" s="157">
        <v>0</v>
      </c>
      <c r="O392" s="256">
        <v>0</v>
      </c>
      <c r="P392" s="51">
        <v>0</v>
      </c>
      <c r="Q392" s="51">
        <v>0</v>
      </c>
      <c r="R392" s="165">
        <v>0</v>
      </c>
      <c r="S392" s="51">
        <v>0</v>
      </c>
      <c r="T392" s="51">
        <v>0</v>
      </c>
      <c r="U392" s="51">
        <v>0</v>
      </c>
      <c r="V392" s="51">
        <v>115786</v>
      </c>
      <c r="W392" s="46"/>
      <c r="X392" s="46"/>
      <c r="Y392" s="46"/>
      <c r="Z392" s="46"/>
    </row>
    <row r="393" spans="1:26" s="15" customFormat="1" ht="14.25" customHeight="1" x14ac:dyDescent="0.25">
      <c r="A393" s="52" t="s">
        <v>1132</v>
      </c>
      <c r="B393" s="41" t="s">
        <v>1118</v>
      </c>
      <c r="C393" s="43">
        <f>SUM(C394:C398)</f>
        <v>777601</v>
      </c>
      <c r="D393" s="43">
        <f t="shared" ref="D393:V393" si="86">SUM(D394:D398)</f>
        <v>0</v>
      </c>
      <c r="E393" s="258">
        <f t="shared" si="86"/>
        <v>0</v>
      </c>
      <c r="F393" s="137">
        <f t="shared" si="86"/>
        <v>0</v>
      </c>
      <c r="G393" s="43">
        <f t="shared" si="86"/>
        <v>0</v>
      </c>
      <c r="H393" s="137">
        <f t="shared" si="86"/>
        <v>0</v>
      </c>
      <c r="I393" s="138">
        <f t="shared" si="86"/>
        <v>0</v>
      </c>
      <c r="J393" s="43">
        <f t="shared" si="86"/>
        <v>0</v>
      </c>
      <c r="K393" s="43">
        <f t="shared" si="86"/>
        <v>0</v>
      </c>
      <c r="L393" s="43">
        <f t="shared" si="86"/>
        <v>0</v>
      </c>
      <c r="M393" s="43">
        <f t="shared" si="86"/>
        <v>0</v>
      </c>
      <c r="N393" s="43">
        <f t="shared" si="86"/>
        <v>0</v>
      </c>
      <c r="O393" s="43">
        <f t="shared" si="86"/>
        <v>0</v>
      </c>
      <c r="P393" s="258">
        <f t="shared" si="86"/>
        <v>0</v>
      </c>
      <c r="Q393" s="258">
        <f t="shared" si="86"/>
        <v>0</v>
      </c>
      <c r="R393" s="43">
        <f t="shared" si="86"/>
        <v>0</v>
      </c>
      <c r="S393" s="43">
        <f t="shared" si="86"/>
        <v>0</v>
      </c>
      <c r="T393" s="43">
        <f t="shared" si="86"/>
        <v>0</v>
      </c>
      <c r="U393" s="43">
        <f t="shared" si="86"/>
        <v>0</v>
      </c>
      <c r="V393" s="43">
        <f t="shared" si="86"/>
        <v>777601</v>
      </c>
      <c r="W393" s="44"/>
      <c r="X393" s="44" t="s">
        <v>1111</v>
      </c>
      <c r="Y393" s="44" t="s">
        <v>1119</v>
      </c>
      <c r="Z393" s="44" t="s">
        <v>963</v>
      </c>
    </row>
    <row r="394" spans="1:26" ht="15" customHeight="1" x14ac:dyDescent="0.25">
      <c r="A394" s="58" t="s">
        <v>1138</v>
      </c>
      <c r="B394" s="47" t="s">
        <v>1133</v>
      </c>
      <c r="C394" s="51">
        <f>D394+M394+Q394+V394</f>
        <v>193918</v>
      </c>
      <c r="D394" s="164">
        <f>SUM(E394:I394)</f>
        <v>0</v>
      </c>
      <c r="E394" s="51">
        <v>0</v>
      </c>
      <c r="F394" s="51">
        <v>0</v>
      </c>
      <c r="G394" s="171">
        <v>0</v>
      </c>
      <c r="H394" s="51">
        <v>0</v>
      </c>
      <c r="I394" s="165">
        <v>0</v>
      </c>
      <c r="J394" s="51">
        <v>0</v>
      </c>
      <c r="K394" s="51">
        <v>0</v>
      </c>
      <c r="L394" s="51">
        <v>0</v>
      </c>
      <c r="M394" s="51">
        <v>0</v>
      </c>
      <c r="N394" s="157">
        <v>0</v>
      </c>
      <c r="O394" s="256">
        <v>0</v>
      </c>
      <c r="P394" s="51">
        <v>0</v>
      </c>
      <c r="Q394" s="51">
        <v>0</v>
      </c>
      <c r="R394" s="165">
        <v>0</v>
      </c>
      <c r="S394" s="51">
        <v>0</v>
      </c>
      <c r="T394" s="51">
        <v>0</v>
      </c>
      <c r="U394" s="51">
        <v>0</v>
      </c>
      <c r="V394" s="51">
        <v>193918</v>
      </c>
      <c r="W394" s="182"/>
      <c r="X394" s="46">
        <v>47898</v>
      </c>
      <c r="Y394" s="46">
        <v>47898</v>
      </c>
      <c r="Z394" s="46">
        <v>62427</v>
      </c>
    </row>
    <row r="395" spans="1:26" ht="15" customHeight="1" x14ac:dyDescent="0.25">
      <c r="A395" s="58" t="s">
        <v>1139</v>
      </c>
      <c r="B395" s="47" t="s">
        <v>1134</v>
      </c>
      <c r="C395" s="51">
        <f>D395+M395+Q395+V395</f>
        <v>98092</v>
      </c>
      <c r="D395" s="51">
        <f>SUM(E395:I395)</f>
        <v>0</v>
      </c>
      <c r="E395" s="168">
        <v>0</v>
      </c>
      <c r="F395" s="168">
        <v>0</v>
      </c>
      <c r="G395" s="164">
        <v>0</v>
      </c>
      <c r="H395" s="51">
        <v>0</v>
      </c>
      <c r="I395" s="165">
        <v>0</v>
      </c>
      <c r="J395" s="51">
        <v>0</v>
      </c>
      <c r="K395" s="51">
        <v>0</v>
      </c>
      <c r="L395" s="51">
        <v>0</v>
      </c>
      <c r="M395" s="51">
        <v>0</v>
      </c>
      <c r="N395" s="157">
        <v>0</v>
      </c>
      <c r="O395" s="256">
        <v>0</v>
      </c>
      <c r="P395" s="51">
        <v>0</v>
      </c>
      <c r="Q395" s="51">
        <v>0</v>
      </c>
      <c r="R395" s="165">
        <v>0</v>
      </c>
      <c r="S395" s="51">
        <v>0</v>
      </c>
      <c r="T395" s="51">
        <v>0</v>
      </c>
      <c r="U395" s="51">
        <v>0</v>
      </c>
      <c r="V395" s="51">
        <v>98092</v>
      </c>
      <c r="W395" s="182"/>
      <c r="X395" s="46">
        <v>48146</v>
      </c>
      <c r="Y395" s="46"/>
      <c r="Z395" s="46"/>
    </row>
    <row r="396" spans="1:26" ht="15" customHeight="1" x14ac:dyDescent="0.25">
      <c r="A396" s="58" t="s">
        <v>1140</v>
      </c>
      <c r="B396" s="47" t="s">
        <v>1135</v>
      </c>
      <c r="C396" s="51">
        <f>D396+M396+Q396+V396</f>
        <v>97844</v>
      </c>
      <c r="D396" s="51">
        <f>SUM(E396:I396)</f>
        <v>0</v>
      </c>
      <c r="E396" s="153">
        <v>0</v>
      </c>
      <c r="F396" s="153">
        <v>0</v>
      </c>
      <c r="G396" s="164">
        <v>0</v>
      </c>
      <c r="H396" s="51">
        <v>0</v>
      </c>
      <c r="I396" s="165">
        <v>0</v>
      </c>
      <c r="J396" s="51">
        <v>0</v>
      </c>
      <c r="K396" s="51">
        <v>0</v>
      </c>
      <c r="L396" s="51">
        <v>0</v>
      </c>
      <c r="M396" s="51">
        <v>0</v>
      </c>
      <c r="N396" s="157">
        <v>0</v>
      </c>
      <c r="O396" s="256">
        <v>0</v>
      </c>
      <c r="P396" s="51">
        <v>0</v>
      </c>
      <c r="Q396" s="51">
        <v>0</v>
      </c>
      <c r="R396" s="165">
        <v>0</v>
      </c>
      <c r="S396" s="51">
        <v>0</v>
      </c>
      <c r="T396" s="51">
        <v>0</v>
      </c>
      <c r="U396" s="51">
        <v>0</v>
      </c>
      <c r="V396" s="51">
        <v>97844</v>
      </c>
      <c r="W396" s="182"/>
      <c r="X396" s="46">
        <v>48025</v>
      </c>
      <c r="Y396" s="46"/>
      <c r="Z396" s="46"/>
    </row>
    <row r="397" spans="1:26" ht="15" customHeight="1" x14ac:dyDescent="0.25">
      <c r="A397" s="58" t="s">
        <v>1141</v>
      </c>
      <c r="B397" s="47" t="s">
        <v>1136</v>
      </c>
      <c r="C397" s="51">
        <f>D397+M397+Q397+V397</f>
        <v>194059</v>
      </c>
      <c r="D397" s="164">
        <f>SUM(E397:I397)</f>
        <v>0</v>
      </c>
      <c r="E397" s="51">
        <v>0</v>
      </c>
      <c r="F397" s="51">
        <v>0</v>
      </c>
      <c r="G397" s="171">
        <v>0</v>
      </c>
      <c r="H397" s="51">
        <v>0</v>
      </c>
      <c r="I397" s="165">
        <v>0</v>
      </c>
      <c r="J397" s="51">
        <v>0</v>
      </c>
      <c r="K397" s="51">
        <v>0</v>
      </c>
      <c r="L397" s="51">
        <v>0</v>
      </c>
      <c r="M397" s="51">
        <v>0</v>
      </c>
      <c r="N397" s="51">
        <v>0</v>
      </c>
      <c r="O397" s="256">
        <v>0</v>
      </c>
      <c r="P397" s="51">
        <v>0</v>
      </c>
      <c r="Q397" s="51">
        <v>0</v>
      </c>
      <c r="R397" s="165">
        <v>0</v>
      </c>
      <c r="S397" s="51">
        <v>0</v>
      </c>
      <c r="T397" s="51">
        <v>0</v>
      </c>
      <c r="U397" s="51">
        <v>0</v>
      </c>
      <c r="V397" s="51">
        <v>194059</v>
      </c>
      <c r="W397" s="182"/>
      <c r="X397" s="46">
        <v>47933</v>
      </c>
      <c r="Y397" s="46">
        <v>47933</v>
      </c>
      <c r="Z397" s="46">
        <v>62473</v>
      </c>
    </row>
    <row r="398" spans="1:26" x14ac:dyDescent="0.25">
      <c r="A398" s="58" t="s">
        <v>1142</v>
      </c>
      <c r="B398" s="47" t="s">
        <v>1137</v>
      </c>
      <c r="C398" s="51">
        <f>D398+M398+Q398+V398</f>
        <v>193688</v>
      </c>
      <c r="D398" s="164">
        <f>SUM(E398:I398)</f>
        <v>0</v>
      </c>
      <c r="E398" s="51">
        <v>0</v>
      </c>
      <c r="F398" s="51">
        <v>0</v>
      </c>
      <c r="G398" s="171">
        <v>0</v>
      </c>
      <c r="H398" s="51">
        <v>0</v>
      </c>
      <c r="I398" s="165">
        <v>0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256">
        <v>0</v>
      </c>
      <c r="P398" s="51">
        <v>0</v>
      </c>
      <c r="Q398" s="51">
        <v>0</v>
      </c>
      <c r="R398" s="165">
        <v>0</v>
      </c>
      <c r="S398" s="51">
        <v>0</v>
      </c>
      <c r="T398" s="51">
        <v>0</v>
      </c>
      <c r="U398" s="51">
        <v>0</v>
      </c>
      <c r="V398" s="51">
        <v>193688</v>
      </c>
      <c r="W398" s="182"/>
      <c r="X398" s="46">
        <v>47841</v>
      </c>
      <c r="Y398" s="46">
        <v>47841</v>
      </c>
      <c r="Z398" s="46">
        <v>62353</v>
      </c>
    </row>
    <row r="399" spans="1:26" x14ac:dyDescent="0.25">
      <c r="A399" s="52" t="s">
        <v>1181</v>
      </c>
      <c r="B399" s="41" t="s">
        <v>1182</v>
      </c>
      <c r="C399" s="43">
        <f>SUM(C400:C403)</f>
        <v>0</v>
      </c>
      <c r="D399" s="43">
        <f t="shared" ref="D399:V399" si="87">SUM(D400:D403)</f>
        <v>0</v>
      </c>
      <c r="E399" s="43">
        <f t="shared" si="87"/>
        <v>0</v>
      </c>
      <c r="F399" s="43">
        <f t="shared" si="87"/>
        <v>0</v>
      </c>
      <c r="G399" s="43">
        <f t="shared" si="87"/>
        <v>0</v>
      </c>
      <c r="H399" s="43">
        <f t="shared" si="87"/>
        <v>0</v>
      </c>
      <c r="I399" s="43">
        <f t="shared" si="87"/>
        <v>0</v>
      </c>
      <c r="J399" s="43">
        <f t="shared" si="87"/>
        <v>0</v>
      </c>
      <c r="K399" s="43">
        <f t="shared" si="87"/>
        <v>0</v>
      </c>
      <c r="L399" s="43">
        <f t="shared" si="87"/>
        <v>0</v>
      </c>
      <c r="M399" s="43">
        <f t="shared" si="87"/>
        <v>0</v>
      </c>
      <c r="N399" s="43">
        <f t="shared" si="87"/>
        <v>0</v>
      </c>
      <c r="O399" s="43">
        <f t="shared" si="87"/>
        <v>0</v>
      </c>
      <c r="P399" s="43">
        <f t="shared" si="87"/>
        <v>0</v>
      </c>
      <c r="Q399" s="43">
        <f t="shared" si="87"/>
        <v>0</v>
      </c>
      <c r="R399" s="43">
        <f t="shared" si="87"/>
        <v>0</v>
      </c>
      <c r="S399" s="43">
        <f t="shared" si="87"/>
        <v>0</v>
      </c>
      <c r="T399" s="43">
        <f t="shared" si="87"/>
        <v>0</v>
      </c>
      <c r="U399" s="43">
        <f t="shared" si="87"/>
        <v>0</v>
      </c>
      <c r="V399" s="43">
        <f t="shared" si="87"/>
        <v>0</v>
      </c>
      <c r="W399" s="46"/>
      <c r="X399" s="46"/>
      <c r="Y399" s="46"/>
      <c r="Z399" s="46"/>
    </row>
    <row r="400" spans="1:26" s="15" customFormat="1" ht="14.25" customHeight="1" x14ac:dyDescent="0.25">
      <c r="A400" s="52" t="s">
        <v>1186</v>
      </c>
      <c r="B400" s="41" t="s">
        <v>1185</v>
      </c>
      <c r="C400" s="43">
        <v>0</v>
      </c>
      <c r="D400" s="43">
        <v>0</v>
      </c>
      <c r="E400" s="43">
        <v>0</v>
      </c>
      <c r="F400" s="43">
        <v>0</v>
      </c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0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 t="e">
        <f>SUM(#REF!)</f>
        <v>#REF!</v>
      </c>
      <c r="X400" s="43" t="e">
        <f>SUM(#REF!)</f>
        <v>#REF!</v>
      </c>
      <c r="Y400" s="44"/>
      <c r="Z400" s="44"/>
    </row>
    <row r="401" spans="1:26" s="15" customFormat="1" ht="14.25" customHeight="1" x14ac:dyDescent="0.25">
      <c r="A401" s="52" t="s">
        <v>1212</v>
      </c>
      <c r="B401" s="41" t="s">
        <v>1220</v>
      </c>
      <c r="C401" s="43">
        <v>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4"/>
      <c r="X401" s="44"/>
      <c r="Y401" s="44"/>
      <c r="Z401" s="44"/>
    </row>
    <row r="402" spans="1:26" s="15" customFormat="1" ht="14.25" customHeight="1" x14ac:dyDescent="0.25">
      <c r="A402" s="52" t="s">
        <v>1279</v>
      </c>
      <c r="B402" s="41" t="s">
        <v>1280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4"/>
      <c r="X402" s="44"/>
      <c r="Y402" s="44"/>
      <c r="Z402" s="44"/>
    </row>
    <row r="403" spans="1:26" s="15" customFormat="1" ht="14.25" customHeight="1" x14ac:dyDescent="0.25">
      <c r="A403" s="52" t="s">
        <v>1287</v>
      </c>
      <c r="B403" s="41" t="s">
        <v>1286</v>
      </c>
      <c r="C403" s="43">
        <v>0</v>
      </c>
      <c r="D403" s="43">
        <v>0</v>
      </c>
      <c r="E403" s="43">
        <v>0</v>
      </c>
      <c r="F403" s="43">
        <v>0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0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0</v>
      </c>
      <c r="V403" s="43">
        <v>0</v>
      </c>
      <c r="W403" s="44"/>
      <c r="X403" s="44"/>
      <c r="Y403" s="44"/>
      <c r="Z403" s="44"/>
    </row>
    <row r="404" spans="1:26" x14ac:dyDescent="0.25">
      <c r="A404" s="515" t="s">
        <v>284</v>
      </c>
      <c r="B404" s="516"/>
      <c r="C404" s="517"/>
      <c r="D404" s="517"/>
      <c r="E404" s="517"/>
      <c r="F404" s="517"/>
      <c r="G404" s="517"/>
      <c r="H404" s="517"/>
      <c r="I404" s="517"/>
      <c r="J404" s="517"/>
      <c r="K404" s="517"/>
      <c r="L404" s="517"/>
      <c r="M404" s="517"/>
      <c r="N404" s="517"/>
      <c r="O404" s="517"/>
      <c r="P404" s="517"/>
      <c r="Q404" s="517"/>
      <c r="R404" s="517"/>
      <c r="S404" s="517"/>
      <c r="T404" s="517"/>
      <c r="U404" s="517"/>
      <c r="V404" s="518"/>
      <c r="W404" s="46"/>
      <c r="X404" s="46"/>
      <c r="Y404" s="46"/>
      <c r="Z404" s="46"/>
    </row>
    <row r="405" spans="1:26" x14ac:dyDescent="0.25">
      <c r="A405" s="482" t="s">
        <v>295</v>
      </c>
      <c r="B405" s="483"/>
      <c r="C405" s="43">
        <f t="shared" ref="C405:V405" si="88">C406+C414+C422+C510+C522+C540+C594+C608+C619+C630+C647+C663+C683+C694</f>
        <v>623286465.01000011</v>
      </c>
      <c r="D405" s="43">
        <f t="shared" si="88"/>
        <v>260527695.40000001</v>
      </c>
      <c r="E405" s="43">
        <f t="shared" si="88"/>
        <v>118734587.17999999</v>
      </c>
      <c r="F405" s="43">
        <f t="shared" si="88"/>
        <v>32045463.91</v>
      </c>
      <c r="G405" s="43">
        <f t="shared" si="88"/>
        <v>25886863.27</v>
      </c>
      <c r="H405" s="43">
        <f t="shared" si="88"/>
        <v>19474522.850000001</v>
      </c>
      <c r="I405" s="43">
        <f t="shared" si="88"/>
        <v>64386258.189999998</v>
      </c>
      <c r="J405" s="43">
        <f t="shared" si="88"/>
        <v>0</v>
      </c>
      <c r="K405" s="43">
        <f t="shared" si="88"/>
        <v>0</v>
      </c>
      <c r="L405" s="43">
        <f t="shared" si="88"/>
        <v>38950.9</v>
      </c>
      <c r="M405" s="43">
        <f t="shared" si="88"/>
        <v>168174302.09</v>
      </c>
      <c r="N405" s="43">
        <f t="shared" si="88"/>
        <v>0</v>
      </c>
      <c r="O405" s="43">
        <f t="shared" si="88"/>
        <v>0</v>
      </c>
      <c r="P405" s="43">
        <f t="shared" si="88"/>
        <v>36749</v>
      </c>
      <c r="Q405" s="43">
        <f t="shared" si="88"/>
        <v>175797995.52000001</v>
      </c>
      <c r="R405" s="43">
        <f t="shared" si="88"/>
        <v>0</v>
      </c>
      <c r="S405" s="43">
        <f t="shared" si="88"/>
        <v>0</v>
      </c>
      <c r="T405" s="43">
        <f t="shared" si="88"/>
        <v>0</v>
      </c>
      <c r="U405" s="43">
        <f t="shared" si="88"/>
        <v>0</v>
      </c>
      <c r="V405" s="43">
        <f t="shared" si="88"/>
        <v>18786472</v>
      </c>
      <c r="W405" s="46"/>
      <c r="X405" s="46"/>
      <c r="Y405" s="46"/>
      <c r="Z405" s="46"/>
    </row>
    <row r="406" spans="1:26" x14ac:dyDescent="0.25">
      <c r="A406" s="99" t="s">
        <v>293</v>
      </c>
      <c r="B406" s="41" t="s">
        <v>294</v>
      </c>
      <c r="C406" s="43">
        <f>C407</f>
        <v>397247</v>
      </c>
      <c r="D406" s="43">
        <f t="shared" ref="D406:V406" si="89">D407</f>
        <v>0</v>
      </c>
      <c r="E406" s="43">
        <f t="shared" si="89"/>
        <v>0</v>
      </c>
      <c r="F406" s="43">
        <f t="shared" si="89"/>
        <v>0</v>
      </c>
      <c r="G406" s="43">
        <f t="shared" si="89"/>
        <v>0</v>
      </c>
      <c r="H406" s="43">
        <f t="shared" si="89"/>
        <v>0</v>
      </c>
      <c r="I406" s="43">
        <f t="shared" si="89"/>
        <v>0</v>
      </c>
      <c r="J406" s="43">
        <f t="shared" si="89"/>
        <v>0</v>
      </c>
      <c r="K406" s="43">
        <f t="shared" si="89"/>
        <v>0</v>
      </c>
      <c r="L406" s="43">
        <f t="shared" si="89"/>
        <v>0</v>
      </c>
      <c r="M406" s="43">
        <f t="shared" si="89"/>
        <v>0</v>
      </c>
      <c r="N406" s="43">
        <f t="shared" si="89"/>
        <v>0</v>
      </c>
      <c r="O406" s="43">
        <f t="shared" si="89"/>
        <v>0</v>
      </c>
      <c r="P406" s="43">
        <f t="shared" si="89"/>
        <v>0</v>
      </c>
      <c r="Q406" s="43">
        <f t="shared" si="89"/>
        <v>0</v>
      </c>
      <c r="R406" s="43">
        <f t="shared" si="89"/>
        <v>0</v>
      </c>
      <c r="S406" s="43">
        <f t="shared" si="89"/>
        <v>0</v>
      </c>
      <c r="T406" s="43">
        <f t="shared" si="89"/>
        <v>0</v>
      </c>
      <c r="U406" s="43">
        <f t="shared" si="89"/>
        <v>0</v>
      </c>
      <c r="V406" s="43">
        <f t="shared" si="89"/>
        <v>397247</v>
      </c>
      <c r="W406" s="46"/>
      <c r="X406" s="46"/>
      <c r="Y406" s="46"/>
      <c r="Z406" s="46"/>
    </row>
    <row r="407" spans="1:26" x14ac:dyDescent="0.25">
      <c r="A407" s="99" t="s">
        <v>232</v>
      </c>
      <c r="B407" s="41" t="s">
        <v>270</v>
      </c>
      <c r="C407" s="43">
        <f t="shared" ref="C407:V407" si="90">SUM(C408:C413)</f>
        <v>397247</v>
      </c>
      <c r="D407" s="43">
        <f t="shared" si="90"/>
        <v>0</v>
      </c>
      <c r="E407" s="43">
        <f t="shared" si="90"/>
        <v>0</v>
      </c>
      <c r="F407" s="43">
        <f t="shared" si="90"/>
        <v>0</v>
      </c>
      <c r="G407" s="43">
        <f t="shared" si="90"/>
        <v>0</v>
      </c>
      <c r="H407" s="43">
        <f t="shared" si="90"/>
        <v>0</v>
      </c>
      <c r="I407" s="137">
        <f t="shared" si="90"/>
        <v>0</v>
      </c>
      <c r="J407" s="43">
        <f t="shared" si="90"/>
        <v>0</v>
      </c>
      <c r="K407" s="43">
        <f t="shared" si="90"/>
        <v>0</v>
      </c>
      <c r="L407" s="43">
        <f t="shared" si="90"/>
        <v>0</v>
      </c>
      <c r="M407" s="43">
        <f t="shared" si="90"/>
        <v>0</v>
      </c>
      <c r="N407" s="43">
        <f t="shared" si="90"/>
        <v>0</v>
      </c>
      <c r="O407" s="43">
        <f t="shared" si="90"/>
        <v>0</v>
      </c>
      <c r="P407" s="43">
        <f t="shared" si="90"/>
        <v>0</v>
      </c>
      <c r="Q407" s="43">
        <f t="shared" si="90"/>
        <v>0</v>
      </c>
      <c r="R407" s="43">
        <f t="shared" si="90"/>
        <v>0</v>
      </c>
      <c r="S407" s="43">
        <f t="shared" si="90"/>
        <v>0</v>
      </c>
      <c r="T407" s="43">
        <f t="shared" si="90"/>
        <v>0</v>
      </c>
      <c r="U407" s="43">
        <f t="shared" si="90"/>
        <v>0</v>
      </c>
      <c r="V407" s="43">
        <f t="shared" si="90"/>
        <v>397247</v>
      </c>
      <c r="W407" s="46"/>
      <c r="X407" s="46"/>
      <c r="Y407" s="46"/>
      <c r="Z407" s="46"/>
    </row>
    <row r="408" spans="1:26" s="15" customFormat="1" x14ac:dyDescent="0.25">
      <c r="A408" s="58" t="s">
        <v>233</v>
      </c>
      <c r="B408" s="25" t="s">
        <v>631</v>
      </c>
      <c r="C408" s="24">
        <f t="shared" ref="C408:C413" si="91">D408+K408++M408+O408+Q408+S408+V408</f>
        <v>59402</v>
      </c>
      <c r="D408" s="24">
        <f t="shared" ref="D408:D413" si="92">SUM(E408:I408)</f>
        <v>0</v>
      </c>
      <c r="E408" s="24">
        <v>0</v>
      </c>
      <c r="F408" s="24">
        <v>0</v>
      </c>
      <c r="G408" s="24">
        <v>0</v>
      </c>
      <c r="H408" s="279">
        <v>0</v>
      </c>
      <c r="I408" s="24">
        <v>0</v>
      </c>
      <c r="J408" s="280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59402</v>
      </c>
      <c r="W408" s="44"/>
      <c r="X408" s="44"/>
      <c r="Y408" s="44"/>
      <c r="Z408" s="44"/>
    </row>
    <row r="409" spans="1:26" s="15" customFormat="1" x14ac:dyDescent="0.25">
      <c r="A409" s="58" t="s">
        <v>271</v>
      </c>
      <c r="B409" s="25" t="s">
        <v>278</v>
      </c>
      <c r="C409" s="24">
        <f t="shared" si="91"/>
        <v>56086</v>
      </c>
      <c r="D409" s="24">
        <f t="shared" si="92"/>
        <v>0</v>
      </c>
      <c r="E409" s="24">
        <v>0</v>
      </c>
      <c r="F409" s="24">
        <v>0</v>
      </c>
      <c r="G409" s="24">
        <v>0</v>
      </c>
      <c r="H409" s="279">
        <v>0</v>
      </c>
      <c r="I409" s="24">
        <v>0</v>
      </c>
      <c r="J409" s="280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56086</v>
      </c>
      <c r="W409" s="44"/>
      <c r="X409" s="44"/>
      <c r="Y409" s="44"/>
      <c r="Z409" s="44"/>
    </row>
    <row r="410" spans="1:26" s="15" customFormat="1" x14ac:dyDescent="0.25">
      <c r="A410" s="58" t="s">
        <v>275</v>
      </c>
      <c r="B410" s="25" t="s">
        <v>1231</v>
      </c>
      <c r="C410" s="24">
        <f t="shared" si="91"/>
        <v>59306</v>
      </c>
      <c r="D410" s="24">
        <f t="shared" si="92"/>
        <v>0</v>
      </c>
      <c r="E410" s="24">
        <v>0</v>
      </c>
      <c r="F410" s="24">
        <v>0</v>
      </c>
      <c r="G410" s="24">
        <v>0</v>
      </c>
      <c r="H410" s="279">
        <v>0</v>
      </c>
      <c r="I410" s="24">
        <v>0</v>
      </c>
      <c r="J410" s="280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59306</v>
      </c>
      <c r="W410" s="44"/>
      <c r="X410" s="44"/>
      <c r="Y410" s="44"/>
      <c r="Z410" s="44"/>
    </row>
    <row r="411" spans="1:26" s="15" customFormat="1" x14ac:dyDescent="0.25">
      <c r="A411" s="58" t="s">
        <v>625</v>
      </c>
      <c r="B411" s="25" t="s">
        <v>632</v>
      </c>
      <c r="C411" s="24">
        <f t="shared" si="91"/>
        <v>59212</v>
      </c>
      <c r="D411" s="24">
        <f t="shared" si="92"/>
        <v>0</v>
      </c>
      <c r="E411" s="24">
        <v>0</v>
      </c>
      <c r="F411" s="281">
        <v>0</v>
      </c>
      <c r="G411" s="24">
        <v>0</v>
      </c>
      <c r="H411" s="279">
        <v>0</v>
      </c>
      <c r="I411" s="24">
        <v>0</v>
      </c>
      <c r="J411" s="280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59212</v>
      </c>
      <c r="W411" s="44"/>
      <c r="X411" s="44"/>
      <c r="Y411" s="44"/>
      <c r="Z411" s="44"/>
    </row>
    <row r="412" spans="1:26" s="15" customFormat="1" x14ac:dyDescent="0.25">
      <c r="A412" s="58" t="s">
        <v>626</v>
      </c>
      <c r="B412" s="25" t="s">
        <v>1232</v>
      </c>
      <c r="C412" s="24">
        <f t="shared" si="91"/>
        <v>103859</v>
      </c>
      <c r="D412" s="24">
        <f t="shared" si="92"/>
        <v>0</v>
      </c>
      <c r="E412" s="279">
        <v>0</v>
      </c>
      <c r="F412" s="24">
        <v>0</v>
      </c>
      <c r="G412" s="280">
        <v>0</v>
      </c>
      <c r="H412" s="279">
        <v>0</v>
      </c>
      <c r="I412" s="24">
        <v>0</v>
      </c>
      <c r="J412" s="280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0</v>
      </c>
      <c r="V412" s="24">
        <v>103859</v>
      </c>
      <c r="W412" s="44"/>
      <c r="X412" s="44"/>
      <c r="Y412" s="44"/>
      <c r="Z412" s="44"/>
    </row>
    <row r="413" spans="1:26" s="15" customFormat="1" x14ac:dyDescent="0.25">
      <c r="A413" s="58" t="s">
        <v>627</v>
      </c>
      <c r="B413" s="282" t="s">
        <v>1233</v>
      </c>
      <c r="C413" s="283">
        <f t="shared" si="91"/>
        <v>59382</v>
      </c>
      <c r="D413" s="284">
        <f t="shared" si="92"/>
        <v>0</v>
      </c>
      <c r="E413" s="284">
        <v>0</v>
      </c>
      <c r="F413" s="284">
        <v>0</v>
      </c>
      <c r="G413" s="284">
        <v>0</v>
      </c>
      <c r="H413" s="285">
        <v>0</v>
      </c>
      <c r="I413" s="24">
        <v>0</v>
      </c>
      <c r="J413" s="286">
        <v>0</v>
      </c>
      <c r="K413" s="284">
        <v>0</v>
      </c>
      <c r="L413" s="284">
        <v>0</v>
      </c>
      <c r="M413" s="284">
        <v>0</v>
      </c>
      <c r="N413" s="284">
        <v>0</v>
      </c>
      <c r="O413" s="284">
        <v>0</v>
      </c>
      <c r="P413" s="284">
        <v>0</v>
      </c>
      <c r="Q413" s="284">
        <v>0</v>
      </c>
      <c r="R413" s="284">
        <v>0</v>
      </c>
      <c r="S413" s="284">
        <v>0</v>
      </c>
      <c r="T413" s="284">
        <v>0</v>
      </c>
      <c r="U413" s="284">
        <v>0</v>
      </c>
      <c r="V413" s="283">
        <v>59382</v>
      </c>
      <c r="W413" s="44"/>
      <c r="X413" s="44"/>
      <c r="Y413" s="44"/>
      <c r="Z413" s="44"/>
    </row>
    <row r="414" spans="1:26" ht="15" customHeight="1" x14ac:dyDescent="0.25">
      <c r="A414" s="99" t="s">
        <v>301</v>
      </c>
      <c r="B414" s="41" t="s">
        <v>302</v>
      </c>
      <c r="C414" s="43">
        <f>C415+C416</f>
        <v>1694386.8</v>
      </c>
      <c r="D414" s="43">
        <f t="shared" ref="D414:V414" si="93">D415+D416</f>
        <v>1157243.8</v>
      </c>
      <c r="E414" s="43">
        <f t="shared" si="93"/>
        <v>0</v>
      </c>
      <c r="F414" s="43">
        <f t="shared" si="93"/>
        <v>0</v>
      </c>
      <c r="G414" s="43">
        <f t="shared" si="93"/>
        <v>0</v>
      </c>
      <c r="H414" s="43">
        <f t="shared" si="93"/>
        <v>475121.85</v>
      </c>
      <c r="I414" s="138">
        <f t="shared" si="93"/>
        <v>682121.95</v>
      </c>
      <c r="J414" s="43">
        <f t="shared" si="93"/>
        <v>0</v>
      </c>
      <c r="K414" s="43">
        <f t="shared" si="93"/>
        <v>0</v>
      </c>
      <c r="L414" s="43">
        <f t="shared" si="93"/>
        <v>0</v>
      </c>
      <c r="M414" s="43">
        <f t="shared" si="93"/>
        <v>0</v>
      </c>
      <c r="N414" s="43">
        <f t="shared" si="93"/>
        <v>0</v>
      </c>
      <c r="O414" s="43">
        <f t="shared" si="93"/>
        <v>0</v>
      </c>
      <c r="P414" s="43">
        <f t="shared" si="93"/>
        <v>0</v>
      </c>
      <c r="Q414" s="43">
        <f t="shared" si="93"/>
        <v>0</v>
      </c>
      <c r="R414" s="43">
        <f t="shared" si="93"/>
        <v>0</v>
      </c>
      <c r="S414" s="43">
        <f t="shared" si="93"/>
        <v>0</v>
      </c>
      <c r="T414" s="43">
        <f t="shared" si="93"/>
        <v>0</v>
      </c>
      <c r="U414" s="43">
        <f t="shared" si="93"/>
        <v>0</v>
      </c>
      <c r="V414" s="43">
        <f t="shared" si="93"/>
        <v>537143</v>
      </c>
      <c r="W414" s="46"/>
      <c r="X414" s="46"/>
      <c r="Y414" s="46"/>
      <c r="Z414" s="46"/>
    </row>
    <row r="415" spans="1:26" s="15" customFormat="1" x14ac:dyDescent="0.25">
      <c r="A415" s="52" t="s">
        <v>296</v>
      </c>
      <c r="B415" s="41" t="s">
        <v>303</v>
      </c>
      <c r="C415" s="43">
        <v>0</v>
      </c>
      <c r="D415" s="43">
        <v>0</v>
      </c>
      <c r="E415" s="43">
        <v>0</v>
      </c>
      <c r="F415" s="137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4"/>
      <c r="X415" s="44"/>
      <c r="Y415" s="44"/>
      <c r="Z415" s="44"/>
    </row>
    <row r="416" spans="1:26" x14ac:dyDescent="0.25">
      <c r="A416" s="52" t="s">
        <v>306</v>
      </c>
      <c r="B416" s="41" t="s">
        <v>310</v>
      </c>
      <c r="C416" s="43">
        <f>SUM(C417:C421)</f>
        <v>1694386.8</v>
      </c>
      <c r="D416" s="43">
        <f t="shared" ref="D416:V416" si="94">SUM(D417:D421)</f>
        <v>1157243.8</v>
      </c>
      <c r="E416" s="43">
        <f t="shared" si="94"/>
        <v>0</v>
      </c>
      <c r="F416" s="43">
        <f t="shared" si="94"/>
        <v>0</v>
      </c>
      <c r="G416" s="43">
        <f t="shared" si="94"/>
        <v>0</v>
      </c>
      <c r="H416" s="43">
        <f t="shared" si="94"/>
        <v>475121.85</v>
      </c>
      <c r="I416" s="43">
        <f t="shared" si="94"/>
        <v>682121.95</v>
      </c>
      <c r="J416" s="43">
        <f t="shared" si="94"/>
        <v>0</v>
      </c>
      <c r="K416" s="43">
        <f t="shared" si="94"/>
        <v>0</v>
      </c>
      <c r="L416" s="43">
        <f t="shared" si="94"/>
        <v>0</v>
      </c>
      <c r="M416" s="43">
        <f t="shared" si="94"/>
        <v>0</v>
      </c>
      <c r="N416" s="43">
        <f t="shared" si="94"/>
        <v>0</v>
      </c>
      <c r="O416" s="43">
        <f t="shared" si="94"/>
        <v>0</v>
      </c>
      <c r="P416" s="137">
        <f t="shared" si="94"/>
        <v>0</v>
      </c>
      <c r="Q416" s="137">
        <f t="shared" si="94"/>
        <v>0</v>
      </c>
      <c r="R416" s="43">
        <f t="shared" si="94"/>
        <v>0</v>
      </c>
      <c r="S416" s="43">
        <f t="shared" si="94"/>
        <v>0</v>
      </c>
      <c r="T416" s="43">
        <f t="shared" si="94"/>
        <v>0</v>
      </c>
      <c r="U416" s="43">
        <f t="shared" si="94"/>
        <v>0</v>
      </c>
      <c r="V416" s="43">
        <f t="shared" si="94"/>
        <v>537143</v>
      </c>
      <c r="W416" s="46"/>
      <c r="X416" s="46"/>
      <c r="Y416" s="46"/>
      <c r="Z416" s="46"/>
    </row>
    <row r="417" spans="1:26" s="15" customFormat="1" x14ac:dyDescent="0.25">
      <c r="A417" s="58" t="s">
        <v>307</v>
      </c>
      <c r="B417" s="241" t="s">
        <v>1315</v>
      </c>
      <c r="C417" s="51">
        <f>D417+V417+Q417+M417</f>
        <v>58498</v>
      </c>
      <c r="D417" s="51">
        <f>SUM(E417:I417)</f>
        <v>0</v>
      </c>
      <c r="E417" s="168">
        <v>0</v>
      </c>
      <c r="F417" s="51">
        <v>0</v>
      </c>
      <c r="G417" s="51">
        <v>0</v>
      </c>
      <c r="H417" s="51">
        <v>0</v>
      </c>
      <c r="I417" s="51">
        <v>0</v>
      </c>
      <c r="J417" s="157">
        <v>0</v>
      </c>
      <c r="K417" s="157">
        <v>0</v>
      </c>
      <c r="L417" s="51">
        <v>0</v>
      </c>
      <c r="M417" s="51">
        <v>0</v>
      </c>
      <c r="N417" s="157">
        <v>0</v>
      </c>
      <c r="O417" s="256">
        <v>0</v>
      </c>
      <c r="P417" s="51">
        <v>0</v>
      </c>
      <c r="Q417" s="51">
        <v>0</v>
      </c>
      <c r="R417" s="165">
        <v>0</v>
      </c>
      <c r="S417" s="51">
        <v>0</v>
      </c>
      <c r="T417" s="51">
        <v>0</v>
      </c>
      <c r="U417" s="51">
        <v>0</v>
      </c>
      <c r="V417" s="51">
        <v>58498</v>
      </c>
      <c r="W417" s="44"/>
      <c r="X417" s="44"/>
      <c r="Y417" s="44"/>
      <c r="Z417" s="44"/>
    </row>
    <row r="418" spans="1:26" s="15" customFormat="1" x14ac:dyDescent="0.25">
      <c r="A418" s="58" t="s">
        <v>308</v>
      </c>
      <c r="B418" s="47" t="s">
        <v>1235</v>
      </c>
      <c r="C418" s="51">
        <f>D418+V418+Q418+M418</f>
        <v>687273.51</v>
      </c>
      <c r="D418" s="51">
        <f>SUM(E418:I418)</f>
        <v>585013.51</v>
      </c>
      <c r="E418" s="51">
        <v>0</v>
      </c>
      <c r="F418" s="51">
        <v>0</v>
      </c>
      <c r="G418" s="51">
        <v>0</v>
      </c>
      <c r="H418" s="51">
        <v>242377</v>
      </c>
      <c r="I418" s="51">
        <v>342636.51</v>
      </c>
      <c r="J418" s="51">
        <v>0</v>
      </c>
      <c r="K418" s="51">
        <v>0</v>
      </c>
      <c r="L418" s="51">
        <v>0</v>
      </c>
      <c r="M418" s="51">
        <v>0</v>
      </c>
      <c r="N418" s="51">
        <v>0</v>
      </c>
      <c r="O418" s="51">
        <v>0</v>
      </c>
      <c r="P418" s="168">
        <v>0</v>
      </c>
      <c r="Q418" s="168">
        <v>0</v>
      </c>
      <c r="R418" s="51">
        <v>0</v>
      </c>
      <c r="S418" s="51">
        <v>0</v>
      </c>
      <c r="T418" s="51">
        <v>0</v>
      </c>
      <c r="U418" s="51">
        <v>0</v>
      </c>
      <c r="V418" s="51">
        <v>102260</v>
      </c>
      <c r="W418" s="44"/>
      <c r="X418" s="44"/>
      <c r="Y418" s="44"/>
      <c r="Z418" s="44"/>
    </row>
    <row r="419" spans="1:26" s="15" customFormat="1" x14ac:dyDescent="0.25">
      <c r="A419" s="58" t="s">
        <v>633</v>
      </c>
      <c r="B419" s="47" t="s">
        <v>1236</v>
      </c>
      <c r="C419" s="51">
        <f>D419+V419+Q419+M419</f>
        <v>674157.29</v>
      </c>
      <c r="D419" s="51">
        <f>SUM(E419:I419)</f>
        <v>572230.29</v>
      </c>
      <c r="E419" s="153">
        <v>0</v>
      </c>
      <c r="F419" s="153">
        <v>0</v>
      </c>
      <c r="G419" s="51">
        <v>0</v>
      </c>
      <c r="H419" s="153">
        <v>232744.85</v>
      </c>
      <c r="I419" s="153">
        <v>339485.44</v>
      </c>
      <c r="J419" s="51">
        <v>0</v>
      </c>
      <c r="K419" s="51">
        <v>0</v>
      </c>
      <c r="L419" s="51">
        <v>0</v>
      </c>
      <c r="M419" s="51">
        <v>0</v>
      </c>
      <c r="N419" s="51">
        <v>0</v>
      </c>
      <c r="O419" s="51">
        <v>0</v>
      </c>
      <c r="P419" s="51">
        <v>0</v>
      </c>
      <c r="Q419" s="51">
        <v>0</v>
      </c>
      <c r="R419" s="51">
        <v>0</v>
      </c>
      <c r="S419" s="51">
        <v>0</v>
      </c>
      <c r="T419" s="51">
        <v>0</v>
      </c>
      <c r="U419" s="51">
        <v>0</v>
      </c>
      <c r="V419" s="51">
        <v>101927</v>
      </c>
      <c r="W419" s="44"/>
      <c r="X419" s="44"/>
      <c r="Y419" s="44"/>
      <c r="Z419" s="44"/>
    </row>
    <row r="420" spans="1:26" s="15" customFormat="1" x14ac:dyDescent="0.25">
      <c r="A420" s="58" t="s">
        <v>634</v>
      </c>
      <c r="B420" s="50" t="s">
        <v>311</v>
      </c>
      <c r="C420" s="51">
        <f>D420+V420+Q420+M420</f>
        <v>204054</v>
      </c>
      <c r="D420" s="164">
        <f>SUM(E420:I420)</f>
        <v>0</v>
      </c>
      <c r="E420" s="51">
        <v>0</v>
      </c>
      <c r="F420" s="51">
        <v>0</v>
      </c>
      <c r="G420" s="171">
        <v>0</v>
      </c>
      <c r="H420" s="51">
        <v>0</v>
      </c>
      <c r="I420" s="51">
        <v>0</v>
      </c>
      <c r="J420" s="257">
        <v>0</v>
      </c>
      <c r="K420" s="157">
        <v>0</v>
      </c>
      <c r="L420" s="153">
        <v>0</v>
      </c>
      <c r="M420" s="153">
        <v>0</v>
      </c>
      <c r="N420" s="157">
        <v>0</v>
      </c>
      <c r="O420" s="157">
        <v>0</v>
      </c>
      <c r="P420" s="51">
        <v>0</v>
      </c>
      <c r="Q420" s="51">
        <v>0</v>
      </c>
      <c r="R420" s="51">
        <v>0</v>
      </c>
      <c r="S420" s="51">
        <v>0</v>
      </c>
      <c r="T420" s="51">
        <v>0</v>
      </c>
      <c r="U420" s="51">
        <v>0</v>
      </c>
      <c r="V420" s="51">
        <v>204054</v>
      </c>
      <c r="W420" s="44"/>
      <c r="X420" s="44"/>
      <c r="Y420" s="44"/>
      <c r="Z420" s="44"/>
    </row>
    <row r="421" spans="1:26" s="15" customFormat="1" x14ac:dyDescent="0.25">
      <c r="A421" s="58" t="s">
        <v>1234</v>
      </c>
      <c r="B421" s="47" t="s">
        <v>1237</v>
      </c>
      <c r="C421" s="51">
        <f>D421+V421+Q421+M421</f>
        <v>70404</v>
      </c>
      <c r="D421" s="51">
        <f>SUM(E421:I421)</f>
        <v>0</v>
      </c>
      <c r="E421" s="168">
        <v>0</v>
      </c>
      <c r="F421" s="168">
        <v>0</v>
      </c>
      <c r="G421" s="51">
        <v>0</v>
      </c>
      <c r="H421" s="168">
        <v>0</v>
      </c>
      <c r="I421" s="168">
        <v>0</v>
      </c>
      <c r="J421" s="51">
        <v>0</v>
      </c>
      <c r="K421" s="164">
        <v>0</v>
      </c>
      <c r="L421" s="51">
        <v>0</v>
      </c>
      <c r="M421" s="51">
        <v>0</v>
      </c>
      <c r="N421" s="165">
        <v>0</v>
      </c>
      <c r="O421" s="51">
        <v>0</v>
      </c>
      <c r="P421" s="51">
        <v>0</v>
      </c>
      <c r="Q421" s="51">
        <v>0</v>
      </c>
      <c r="R421" s="51">
        <v>0</v>
      </c>
      <c r="S421" s="51">
        <v>0</v>
      </c>
      <c r="T421" s="51">
        <v>0</v>
      </c>
      <c r="U421" s="51">
        <v>0</v>
      </c>
      <c r="V421" s="51">
        <v>70404</v>
      </c>
      <c r="W421" s="44"/>
      <c r="X421" s="44"/>
      <c r="Y421" s="44"/>
      <c r="Z421" s="44"/>
    </row>
    <row r="422" spans="1:26" x14ac:dyDescent="0.25">
      <c r="A422" s="99" t="s">
        <v>299</v>
      </c>
      <c r="B422" s="41" t="s">
        <v>309</v>
      </c>
      <c r="C422" s="43">
        <f t="shared" ref="C422:V422" si="95">C423+C433+C471+C481+C484+C477+C486+C491+C496+C500</f>
        <v>138936197.63999999</v>
      </c>
      <c r="D422" s="43">
        <f t="shared" si="95"/>
        <v>56158185.219999991</v>
      </c>
      <c r="E422" s="138">
        <f t="shared" si="95"/>
        <v>27173506.609999999</v>
      </c>
      <c r="F422" s="138">
        <f t="shared" si="95"/>
        <v>10362368.960000001</v>
      </c>
      <c r="G422" s="138">
        <f t="shared" si="95"/>
        <v>1251917</v>
      </c>
      <c r="H422" s="138">
        <f t="shared" si="95"/>
        <v>7326845.3799999999</v>
      </c>
      <c r="I422" s="138">
        <f t="shared" si="95"/>
        <v>10043547.27</v>
      </c>
      <c r="J422" s="43">
        <f t="shared" si="95"/>
        <v>0</v>
      </c>
      <c r="K422" s="43">
        <f t="shared" si="95"/>
        <v>0</v>
      </c>
      <c r="L422" s="138">
        <f t="shared" si="95"/>
        <v>14057.17</v>
      </c>
      <c r="M422" s="138">
        <f t="shared" si="95"/>
        <v>44679783.700000003</v>
      </c>
      <c r="N422" s="43">
        <f t="shared" si="95"/>
        <v>0</v>
      </c>
      <c r="O422" s="43">
        <f t="shared" si="95"/>
        <v>0</v>
      </c>
      <c r="P422" s="43">
        <f t="shared" si="95"/>
        <v>14310.5</v>
      </c>
      <c r="Q422" s="43">
        <f t="shared" si="95"/>
        <v>31560645.719999999</v>
      </c>
      <c r="R422" s="43">
        <f t="shared" si="95"/>
        <v>0</v>
      </c>
      <c r="S422" s="43">
        <f t="shared" si="95"/>
        <v>0</v>
      </c>
      <c r="T422" s="43">
        <f t="shared" si="95"/>
        <v>0</v>
      </c>
      <c r="U422" s="43">
        <f t="shared" si="95"/>
        <v>0</v>
      </c>
      <c r="V422" s="43">
        <f t="shared" si="95"/>
        <v>6537583</v>
      </c>
      <c r="W422" s="46"/>
      <c r="X422" s="46"/>
      <c r="Y422" s="46"/>
      <c r="Z422" s="46"/>
    </row>
    <row r="423" spans="1:26" x14ac:dyDescent="0.25">
      <c r="A423" s="99" t="s">
        <v>300</v>
      </c>
      <c r="B423" s="101" t="s">
        <v>312</v>
      </c>
      <c r="C423" s="102">
        <f>SUM(C424:C432)</f>
        <v>5254655</v>
      </c>
      <c r="D423" s="102">
        <f t="shared" ref="D423:V423" si="96">SUM(D424:D432)</f>
        <v>1444582</v>
      </c>
      <c r="E423" s="144">
        <f t="shared" si="96"/>
        <v>0</v>
      </c>
      <c r="F423" s="102">
        <f t="shared" si="96"/>
        <v>126410</v>
      </c>
      <c r="G423" s="102">
        <f t="shared" si="96"/>
        <v>0</v>
      </c>
      <c r="H423" s="102">
        <f t="shared" si="96"/>
        <v>56703</v>
      </c>
      <c r="I423" s="102">
        <f t="shared" si="96"/>
        <v>1261469</v>
      </c>
      <c r="J423" s="102">
        <f t="shared" si="96"/>
        <v>0</v>
      </c>
      <c r="K423" s="102">
        <f t="shared" si="96"/>
        <v>0</v>
      </c>
      <c r="L423" s="102">
        <f t="shared" si="96"/>
        <v>724</v>
      </c>
      <c r="M423" s="102">
        <f t="shared" si="96"/>
        <v>2426902</v>
      </c>
      <c r="N423" s="102">
        <f t="shared" si="96"/>
        <v>0</v>
      </c>
      <c r="O423" s="102">
        <f t="shared" si="96"/>
        <v>0</v>
      </c>
      <c r="P423" s="102">
        <f t="shared" si="96"/>
        <v>0</v>
      </c>
      <c r="Q423" s="102">
        <f t="shared" si="96"/>
        <v>0</v>
      </c>
      <c r="R423" s="102">
        <f t="shared" si="96"/>
        <v>0</v>
      </c>
      <c r="S423" s="102">
        <f t="shared" si="96"/>
        <v>0</v>
      </c>
      <c r="T423" s="102">
        <f t="shared" si="96"/>
        <v>0</v>
      </c>
      <c r="U423" s="102">
        <f t="shared" si="96"/>
        <v>0</v>
      </c>
      <c r="V423" s="102">
        <f t="shared" si="96"/>
        <v>1383171</v>
      </c>
      <c r="W423" s="46"/>
      <c r="X423" s="46"/>
      <c r="Y423" s="46"/>
      <c r="Z423" s="46"/>
    </row>
    <row r="424" spans="1:26" x14ac:dyDescent="0.25">
      <c r="A424" s="206" t="s">
        <v>316</v>
      </c>
      <c r="B424" s="152" t="s">
        <v>318</v>
      </c>
      <c r="C424" s="56">
        <f t="shared" ref="C424:C432" si="97">D424+M424+Q424+V424</f>
        <v>237611</v>
      </c>
      <c r="D424" s="245">
        <f t="shared" ref="D424:D432" si="98">SUM(E424:I424)</f>
        <v>183113</v>
      </c>
      <c r="E424" s="56">
        <v>0</v>
      </c>
      <c r="F424" s="246">
        <v>126410</v>
      </c>
      <c r="G424" s="56">
        <v>0</v>
      </c>
      <c r="H424" s="56">
        <v>56703</v>
      </c>
      <c r="I424" s="170">
        <v>0</v>
      </c>
      <c r="J424" s="56">
        <v>0</v>
      </c>
      <c r="K424" s="234">
        <v>0</v>
      </c>
      <c r="L424" s="56">
        <v>0</v>
      </c>
      <c r="M424" s="56">
        <v>0</v>
      </c>
      <c r="N424" s="234">
        <v>0</v>
      </c>
      <c r="O424" s="234">
        <v>0</v>
      </c>
      <c r="P424" s="56">
        <v>0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54498</v>
      </c>
      <c r="W424" s="46"/>
      <c r="X424" s="46"/>
      <c r="Y424" s="46"/>
      <c r="Z424" s="46"/>
    </row>
    <row r="425" spans="1:26" x14ac:dyDescent="0.25">
      <c r="A425" s="206" t="s">
        <v>317</v>
      </c>
      <c r="B425" s="207" t="s">
        <v>1243</v>
      </c>
      <c r="C425" s="56">
        <f>D425+M425+Q425+V425</f>
        <v>97317</v>
      </c>
      <c r="D425" s="245">
        <f>SUM(E425:I425)</f>
        <v>0</v>
      </c>
      <c r="E425" s="56">
        <v>0</v>
      </c>
      <c r="F425" s="246">
        <v>0</v>
      </c>
      <c r="G425" s="56">
        <v>0</v>
      </c>
      <c r="H425" s="245">
        <v>0</v>
      </c>
      <c r="I425" s="56">
        <v>0</v>
      </c>
      <c r="J425" s="246">
        <v>0</v>
      </c>
      <c r="K425" s="234">
        <v>0</v>
      </c>
      <c r="L425" s="56">
        <v>0</v>
      </c>
      <c r="M425" s="56">
        <v>0</v>
      </c>
      <c r="N425" s="234">
        <v>0</v>
      </c>
      <c r="O425" s="234">
        <v>0</v>
      </c>
      <c r="P425" s="56">
        <v>0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97317</v>
      </c>
      <c r="W425" s="46"/>
      <c r="X425" s="46"/>
      <c r="Y425" s="46"/>
      <c r="Z425" s="46"/>
    </row>
    <row r="426" spans="1:26" s="15" customFormat="1" x14ac:dyDescent="0.25">
      <c r="A426" s="206" t="s">
        <v>320</v>
      </c>
      <c r="B426" s="207" t="s">
        <v>1244</v>
      </c>
      <c r="C426" s="56">
        <f t="shared" si="97"/>
        <v>191278</v>
      </c>
      <c r="D426" s="245">
        <f t="shared" si="98"/>
        <v>0</v>
      </c>
      <c r="E426" s="56">
        <v>0</v>
      </c>
      <c r="F426" s="246">
        <v>0</v>
      </c>
      <c r="G426" s="56">
        <v>0</v>
      </c>
      <c r="H426" s="245">
        <v>0</v>
      </c>
      <c r="I426" s="56">
        <v>0</v>
      </c>
      <c r="J426" s="246">
        <v>0</v>
      </c>
      <c r="K426" s="234">
        <v>0</v>
      </c>
      <c r="L426" s="56">
        <v>0</v>
      </c>
      <c r="M426" s="56">
        <v>0</v>
      </c>
      <c r="N426" s="234">
        <v>0</v>
      </c>
      <c r="O426" s="234">
        <v>0</v>
      </c>
      <c r="P426" s="56">
        <v>0</v>
      </c>
      <c r="Q426" s="56">
        <v>0</v>
      </c>
      <c r="R426" s="56">
        <v>0</v>
      </c>
      <c r="S426" s="56">
        <v>0</v>
      </c>
      <c r="T426" s="56">
        <v>0</v>
      </c>
      <c r="U426" s="56">
        <v>0</v>
      </c>
      <c r="V426" s="56">
        <v>191278</v>
      </c>
      <c r="W426" s="44"/>
      <c r="X426" s="44"/>
      <c r="Y426" s="44"/>
      <c r="Z426" s="44"/>
    </row>
    <row r="427" spans="1:26" s="15" customFormat="1" x14ac:dyDescent="0.25">
      <c r="A427" s="206" t="s">
        <v>647</v>
      </c>
      <c r="B427" s="207" t="s">
        <v>321</v>
      </c>
      <c r="C427" s="56">
        <f t="shared" si="97"/>
        <v>1002673</v>
      </c>
      <c r="D427" s="245">
        <f t="shared" si="98"/>
        <v>1002673</v>
      </c>
      <c r="E427" s="56">
        <v>0</v>
      </c>
      <c r="F427" s="248">
        <v>0</v>
      </c>
      <c r="G427" s="56">
        <v>0</v>
      </c>
      <c r="H427" s="170">
        <v>0</v>
      </c>
      <c r="I427" s="166">
        <v>1002673</v>
      </c>
      <c r="J427" s="56">
        <v>0</v>
      </c>
      <c r="K427" s="234">
        <v>0</v>
      </c>
      <c r="L427" s="56">
        <v>0</v>
      </c>
      <c r="M427" s="56">
        <v>0</v>
      </c>
      <c r="N427" s="234">
        <v>0</v>
      </c>
      <c r="O427" s="234">
        <v>0</v>
      </c>
      <c r="P427" s="170">
        <v>0</v>
      </c>
      <c r="Q427" s="170">
        <v>0</v>
      </c>
      <c r="R427" s="56">
        <v>0</v>
      </c>
      <c r="S427" s="170">
        <v>0</v>
      </c>
      <c r="T427" s="56">
        <v>0</v>
      </c>
      <c r="U427" s="56">
        <v>0</v>
      </c>
      <c r="V427" s="56">
        <v>0</v>
      </c>
      <c r="W427" s="44"/>
      <c r="X427" s="44"/>
      <c r="Y427" s="44"/>
      <c r="Z427" s="44"/>
    </row>
    <row r="428" spans="1:26" s="15" customFormat="1" x14ac:dyDescent="0.25">
      <c r="A428" s="206" t="s">
        <v>648</v>
      </c>
      <c r="B428" s="207" t="s">
        <v>319</v>
      </c>
      <c r="C428" s="56">
        <f t="shared" si="97"/>
        <v>452590</v>
      </c>
      <c r="D428" s="245">
        <f t="shared" si="98"/>
        <v>258796</v>
      </c>
      <c r="E428" s="56">
        <v>0</v>
      </c>
      <c r="F428" s="56">
        <v>0</v>
      </c>
      <c r="G428" s="287">
        <v>0</v>
      </c>
      <c r="H428" s="56">
        <v>0</v>
      </c>
      <c r="I428" s="248">
        <v>258796</v>
      </c>
      <c r="J428" s="56">
        <v>0</v>
      </c>
      <c r="K428" s="234">
        <v>0</v>
      </c>
      <c r="L428" s="56">
        <v>0</v>
      </c>
      <c r="M428" s="56">
        <v>0</v>
      </c>
      <c r="N428" s="234">
        <v>0</v>
      </c>
      <c r="O428" s="252">
        <v>0</v>
      </c>
      <c r="P428" s="56">
        <v>0</v>
      </c>
      <c r="Q428" s="56">
        <v>0</v>
      </c>
      <c r="R428" s="287">
        <v>0</v>
      </c>
      <c r="S428" s="56">
        <v>0</v>
      </c>
      <c r="T428" s="56">
        <v>0</v>
      </c>
      <c r="U428" s="56">
        <v>0</v>
      </c>
      <c r="V428" s="56">
        <v>193794</v>
      </c>
      <c r="W428" s="44"/>
      <c r="X428" s="44"/>
      <c r="Y428" s="44"/>
      <c r="Z428" s="44"/>
    </row>
    <row r="429" spans="1:26" s="15" customFormat="1" x14ac:dyDescent="0.25">
      <c r="A429" s="206" t="s">
        <v>1239</v>
      </c>
      <c r="B429" s="207" t="s">
        <v>1245</v>
      </c>
      <c r="C429" s="56">
        <f t="shared" si="97"/>
        <v>191184</v>
      </c>
      <c r="D429" s="245">
        <f t="shared" si="98"/>
        <v>0</v>
      </c>
      <c r="E429" s="56">
        <v>0</v>
      </c>
      <c r="F429" s="288">
        <v>0</v>
      </c>
      <c r="G429" s="56">
        <v>0</v>
      </c>
      <c r="H429" s="250">
        <v>0</v>
      </c>
      <c r="I429" s="56">
        <v>0</v>
      </c>
      <c r="J429" s="246">
        <v>0</v>
      </c>
      <c r="K429" s="234">
        <v>0</v>
      </c>
      <c r="L429" s="56">
        <v>0</v>
      </c>
      <c r="M429" s="56">
        <v>0</v>
      </c>
      <c r="N429" s="234">
        <v>0</v>
      </c>
      <c r="O429" s="234">
        <v>0</v>
      </c>
      <c r="P429" s="166">
        <v>0</v>
      </c>
      <c r="Q429" s="166">
        <v>0</v>
      </c>
      <c r="R429" s="56">
        <v>0</v>
      </c>
      <c r="S429" s="166">
        <v>0</v>
      </c>
      <c r="T429" s="246">
        <v>0</v>
      </c>
      <c r="U429" s="56">
        <v>0</v>
      </c>
      <c r="V429" s="56">
        <v>191184</v>
      </c>
      <c r="W429" s="44"/>
      <c r="X429" s="44"/>
      <c r="Y429" s="44"/>
      <c r="Z429" s="44"/>
    </row>
    <row r="430" spans="1:26" s="15" customFormat="1" x14ac:dyDescent="0.25">
      <c r="A430" s="206" t="s">
        <v>1240</v>
      </c>
      <c r="B430" s="152" t="s">
        <v>313</v>
      </c>
      <c r="C430" s="56">
        <f t="shared" si="97"/>
        <v>136543</v>
      </c>
      <c r="D430" s="245">
        <f t="shared" si="98"/>
        <v>0</v>
      </c>
      <c r="E430" s="56">
        <v>0</v>
      </c>
      <c r="F430" s="288">
        <v>0</v>
      </c>
      <c r="G430" s="166">
        <v>0</v>
      </c>
      <c r="H430" s="166">
        <v>0</v>
      </c>
      <c r="I430" s="166">
        <v>0</v>
      </c>
      <c r="J430" s="234">
        <v>0</v>
      </c>
      <c r="K430" s="234">
        <v>0</v>
      </c>
      <c r="L430" s="56">
        <v>0</v>
      </c>
      <c r="M430" s="56">
        <v>0</v>
      </c>
      <c r="N430" s="234">
        <v>0</v>
      </c>
      <c r="O430" s="234">
        <v>0</v>
      </c>
      <c r="P430" s="166">
        <v>0</v>
      </c>
      <c r="Q430" s="166">
        <v>0</v>
      </c>
      <c r="R430" s="166">
        <v>0</v>
      </c>
      <c r="S430" s="166">
        <v>0</v>
      </c>
      <c r="T430" s="56">
        <v>0</v>
      </c>
      <c r="U430" s="56">
        <v>0</v>
      </c>
      <c r="V430" s="56">
        <v>136543</v>
      </c>
      <c r="W430" s="44"/>
      <c r="X430" s="44"/>
      <c r="Y430" s="44"/>
      <c r="Z430" s="44"/>
    </row>
    <row r="431" spans="1:26" s="15" customFormat="1" x14ac:dyDescent="0.25">
      <c r="A431" s="206" t="s">
        <v>1241</v>
      </c>
      <c r="B431" s="152" t="s">
        <v>646</v>
      </c>
      <c r="C431" s="56">
        <f>D431+M431+Q431+V431</f>
        <v>2603940</v>
      </c>
      <c r="D431" s="245">
        <f>SUM(E431:I431)</f>
        <v>0</v>
      </c>
      <c r="E431" s="56">
        <v>0</v>
      </c>
      <c r="F431" s="248">
        <v>0</v>
      </c>
      <c r="G431" s="56">
        <v>0</v>
      </c>
      <c r="H431" s="56">
        <v>0</v>
      </c>
      <c r="I431" s="170">
        <v>0</v>
      </c>
      <c r="J431" s="56">
        <v>0</v>
      </c>
      <c r="K431" s="234">
        <v>0</v>
      </c>
      <c r="L431" s="56">
        <v>724</v>
      </c>
      <c r="M431" s="56">
        <v>2426902</v>
      </c>
      <c r="N431" s="234">
        <v>0</v>
      </c>
      <c r="O431" s="234">
        <v>0</v>
      </c>
      <c r="P431" s="56">
        <v>0</v>
      </c>
      <c r="Q431" s="56">
        <v>0</v>
      </c>
      <c r="R431" s="56">
        <v>0</v>
      </c>
      <c r="S431" s="56">
        <v>0</v>
      </c>
      <c r="T431" s="56">
        <v>0</v>
      </c>
      <c r="U431" s="56">
        <v>0</v>
      </c>
      <c r="V431" s="56">
        <v>177038</v>
      </c>
      <c r="W431" s="44"/>
      <c r="X431" s="44"/>
      <c r="Y431" s="44"/>
      <c r="Z431" s="44"/>
    </row>
    <row r="432" spans="1:26" s="15" customFormat="1" x14ac:dyDescent="0.25">
      <c r="A432" s="206" t="s">
        <v>1242</v>
      </c>
      <c r="B432" s="152" t="s">
        <v>1246</v>
      </c>
      <c r="C432" s="56">
        <f t="shared" si="97"/>
        <v>341519</v>
      </c>
      <c r="D432" s="245">
        <f t="shared" si="98"/>
        <v>0</v>
      </c>
      <c r="E432" s="250">
        <v>0</v>
      </c>
      <c r="F432" s="56">
        <v>0</v>
      </c>
      <c r="G432" s="246">
        <v>0</v>
      </c>
      <c r="H432" s="245">
        <v>0</v>
      </c>
      <c r="I432" s="56">
        <v>0</v>
      </c>
      <c r="J432" s="246">
        <v>0</v>
      </c>
      <c r="K432" s="234">
        <v>0</v>
      </c>
      <c r="L432" s="56">
        <v>0</v>
      </c>
      <c r="M432" s="56">
        <v>0</v>
      </c>
      <c r="N432" s="234">
        <v>0</v>
      </c>
      <c r="O432" s="234">
        <v>0</v>
      </c>
      <c r="P432" s="56">
        <v>0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341519</v>
      </c>
      <c r="W432" s="44"/>
      <c r="X432" s="44"/>
      <c r="Y432" s="44"/>
      <c r="Z432" s="44"/>
    </row>
    <row r="433" spans="1:256" x14ac:dyDescent="0.25">
      <c r="A433" s="99" t="s">
        <v>325</v>
      </c>
      <c r="B433" s="101" t="s">
        <v>322</v>
      </c>
      <c r="C433" s="102">
        <f t="shared" ref="C433:V433" si="99">SUM(C434:C470)</f>
        <v>80113540.549999997</v>
      </c>
      <c r="D433" s="102">
        <f t="shared" si="99"/>
        <v>34831101.129999995</v>
      </c>
      <c r="E433" s="102">
        <f t="shared" si="99"/>
        <v>13331025.82</v>
      </c>
      <c r="F433" s="142">
        <f t="shared" si="99"/>
        <v>9456797.9600000009</v>
      </c>
      <c r="G433" s="102">
        <f t="shared" si="99"/>
        <v>1251917</v>
      </c>
      <c r="H433" s="102">
        <f t="shared" si="99"/>
        <v>5438431.0800000001</v>
      </c>
      <c r="I433" s="142">
        <f t="shared" si="99"/>
        <v>5352929.2699999996</v>
      </c>
      <c r="J433" s="102">
        <f t="shared" si="99"/>
        <v>0</v>
      </c>
      <c r="K433" s="102">
        <f t="shared" si="99"/>
        <v>0</v>
      </c>
      <c r="L433" s="102">
        <f t="shared" si="99"/>
        <v>8308.5</v>
      </c>
      <c r="M433" s="102">
        <f t="shared" si="99"/>
        <v>23425898.699999999</v>
      </c>
      <c r="N433" s="102">
        <f t="shared" si="99"/>
        <v>0</v>
      </c>
      <c r="O433" s="102">
        <f t="shared" si="99"/>
        <v>0</v>
      </c>
      <c r="P433" s="102">
        <f t="shared" si="99"/>
        <v>4380.5</v>
      </c>
      <c r="Q433" s="102">
        <f t="shared" si="99"/>
        <v>17781817.719999999</v>
      </c>
      <c r="R433" s="102">
        <f t="shared" si="99"/>
        <v>0</v>
      </c>
      <c r="S433" s="102">
        <f t="shared" si="99"/>
        <v>0</v>
      </c>
      <c r="T433" s="102">
        <f t="shared" si="99"/>
        <v>0</v>
      </c>
      <c r="U433" s="102">
        <f t="shared" si="99"/>
        <v>0</v>
      </c>
      <c r="V433" s="102">
        <f t="shared" si="99"/>
        <v>4074723</v>
      </c>
      <c r="W433" s="46"/>
      <c r="X433" s="46"/>
      <c r="Y433" s="46"/>
      <c r="Z433" s="46"/>
    </row>
    <row r="434" spans="1:256" s="185" customFormat="1" ht="15.75" x14ac:dyDescent="0.2">
      <c r="A434" s="206" t="s">
        <v>326</v>
      </c>
      <c r="B434" s="50" t="s">
        <v>649</v>
      </c>
      <c r="C434" s="51">
        <f>D434+M434+Q434+V434+S434</f>
        <v>6006706.8399999999</v>
      </c>
      <c r="D434" s="51">
        <f>SUM(E434:I434)</f>
        <v>6006706.8399999999</v>
      </c>
      <c r="E434" s="51">
        <v>4859050.2699999996</v>
      </c>
      <c r="F434" s="51">
        <v>1147656.57</v>
      </c>
      <c r="G434" s="51">
        <v>0</v>
      </c>
      <c r="H434" s="51">
        <v>0</v>
      </c>
      <c r="I434" s="51">
        <v>0</v>
      </c>
      <c r="J434" s="51">
        <v>0</v>
      </c>
      <c r="K434" s="51">
        <v>0</v>
      </c>
      <c r="L434" s="51">
        <v>0</v>
      </c>
      <c r="M434" s="51">
        <v>0</v>
      </c>
      <c r="N434" s="51">
        <v>0</v>
      </c>
      <c r="O434" s="51">
        <v>0</v>
      </c>
      <c r="P434" s="51">
        <v>0</v>
      </c>
      <c r="Q434" s="51">
        <v>0</v>
      </c>
      <c r="R434" s="51">
        <v>0</v>
      </c>
      <c r="S434" s="51">
        <v>0</v>
      </c>
      <c r="T434" s="51">
        <v>0</v>
      </c>
      <c r="U434" s="51">
        <v>0</v>
      </c>
      <c r="V434" s="51">
        <v>0</v>
      </c>
      <c r="W434" s="183"/>
      <c r="X434" s="183"/>
      <c r="Y434" s="183"/>
      <c r="Z434" s="184"/>
    </row>
    <row r="435" spans="1:256" s="187" customFormat="1" ht="15.75" x14ac:dyDescent="0.25">
      <c r="A435" s="206" t="s">
        <v>327</v>
      </c>
      <c r="B435" s="229" t="s">
        <v>677</v>
      </c>
      <c r="C435" s="51">
        <f t="shared" ref="C435:C470" si="100">D435+M435+Q435+V435+S435</f>
        <v>703916</v>
      </c>
      <c r="D435" s="51">
        <f t="shared" ref="D435:D470" si="101">SUM(E435:I435)</f>
        <v>585553</v>
      </c>
      <c r="E435" s="51">
        <v>0</v>
      </c>
      <c r="F435" s="51">
        <v>0</v>
      </c>
      <c r="G435" s="51">
        <v>0</v>
      </c>
      <c r="H435" s="51">
        <v>585553</v>
      </c>
      <c r="I435" s="51">
        <v>0</v>
      </c>
      <c r="J435" s="157">
        <v>0</v>
      </c>
      <c r="K435" s="157">
        <v>0</v>
      </c>
      <c r="L435" s="157">
        <v>0</v>
      </c>
      <c r="M435" s="157">
        <v>0</v>
      </c>
      <c r="N435" s="157">
        <v>0</v>
      </c>
      <c r="O435" s="157">
        <v>0</v>
      </c>
      <c r="P435" s="51">
        <v>0</v>
      </c>
      <c r="Q435" s="51">
        <v>0</v>
      </c>
      <c r="R435" s="51">
        <v>0</v>
      </c>
      <c r="S435" s="51">
        <v>0</v>
      </c>
      <c r="T435" s="51">
        <v>0</v>
      </c>
      <c r="U435" s="51">
        <v>0</v>
      </c>
      <c r="V435" s="51">
        <v>118363</v>
      </c>
      <c r="W435" s="183"/>
      <c r="X435" s="183"/>
      <c r="Y435" s="183"/>
      <c r="Z435" s="186"/>
    </row>
    <row r="436" spans="1:256" s="187" customFormat="1" ht="15.75" x14ac:dyDescent="0.25">
      <c r="A436" s="206" t="s">
        <v>328</v>
      </c>
      <c r="B436" s="50" t="s">
        <v>676</v>
      </c>
      <c r="C436" s="51">
        <f t="shared" si="100"/>
        <v>3118363</v>
      </c>
      <c r="D436" s="51">
        <f t="shared" si="101"/>
        <v>2773490</v>
      </c>
      <c r="E436" s="51">
        <v>0</v>
      </c>
      <c r="F436" s="51">
        <v>808151</v>
      </c>
      <c r="G436" s="51">
        <v>1251917</v>
      </c>
      <c r="H436" s="51">
        <v>713422</v>
      </c>
      <c r="I436" s="51">
        <v>0</v>
      </c>
      <c r="J436" s="51">
        <v>0</v>
      </c>
      <c r="K436" s="51">
        <v>0</v>
      </c>
      <c r="L436" s="157">
        <v>0</v>
      </c>
      <c r="M436" s="51">
        <v>0</v>
      </c>
      <c r="N436" s="51">
        <v>0</v>
      </c>
      <c r="O436" s="51">
        <v>0</v>
      </c>
      <c r="P436" s="51">
        <v>0</v>
      </c>
      <c r="Q436" s="51">
        <v>0</v>
      </c>
      <c r="R436" s="51">
        <v>0</v>
      </c>
      <c r="S436" s="51">
        <v>0</v>
      </c>
      <c r="T436" s="51">
        <v>0</v>
      </c>
      <c r="U436" s="51">
        <v>0</v>
      </c>
      <c r="V436" s="51">
        <v>344873</v>
      </c>
      <c r="W436" s="183"/>
      <c r="X436" s="183"/>
      <c r="Y436" s="183"/>
      <c r="Z436" s="188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189"/>
      <c r="AT436" s="189"/>
      <c r="AU436" s="189"/>
      <c r="AV436" s="189"/>
      <c r="AW436" s="189"/>
      <c r="AX436" s="189"/>
      <c r="AY436" s="189"/>
      <c r="AZ436" s="189"/>
      <c r="BA436" s="189"/>
      <c r="BB436" s="189"/>
      <c r="BC436" s="189"/>
      <c r="BD436" s="189"/>
      <c r="BE436" s="189"/>
      <c r="BF436" s="189"/>
      <c r="BG436" s="189"/>
      <c r="BH436" s="189"/>
      <c r="BI436" s="189"/>
      <c r="BJ436" s="189"/>
      <c r="BK436" s="189"/>
      <c r="BL436" s="189"/>
      <c r="BM436" s="189"/>
      <c r="BN436" s="189"/>
      <c r="BO436" s="189"/>
      <c r="BP436" s="189"/>
      <c r="BQ436" s="189"/>
      <c r="BR436" s="189"/>
      <c r="BS436" s="189"/>
      <c r="BT436" s="189"/>
      <c r="BU436" s="189"/>
      <c r="BV436" s="189"/>
      <c r="BW436" s="189"/>
      <c r="BX436" s="189"/>
      <c r="BY436" s="189"/>
      <c r="BZ436" s="189"/>
      <c r="CA436" s="189"/>
      <c r="CB436" s="189"/>
      <c r="CC436" s="189"/>
      <c r="CD436" s="189"/>
      <c r="CE436" s="189"/>
      <c r="CF436" s="189"/>
      <c r="CG436" s="189"/>
      <c r="CH436" s="189"/>
      <c r="CI436" s="189"/>
      <c r="CJ436" s="189"/>
      <c r="CK436" s="189"/>
      <c r="CL436" s="189"/>
      <c r="CM436" s="189"/>
      <c r="CN436" s="189"/>
      <c r="CO436" s="189"/>
      <c r="CP436" s="189"/>
      <c r="CQ436" s="189"/>
      <c r="CR436" s="189"/>
      <c r="CS436" s="189"/>
      <c r="CT436" s="189"/>
      <c r="CU436" s="189"/>
      <c r="CV436" s="189"/>
      <c r="CW436" s="189"/>
      <c r="CX436" s="189"/>
      <c r="CY436" s="189"/>
      <c r="CZ436" s="189"/>
      <c r="DA436" s="189"/>
      <c r="DB436" s="189"/>
      <c r="DC436" s="189"/>
      <c r="DD436" s="189"/>
      <c r="DE436" s="189"/>
      <c r="DF436" s="189"/>
      <c r="DG436" s="189"/>
      <c r="DH436" s="189"/>
      <c r="DI436" s="189"/>
      <c r="DJ436" s="189"/>
      <c r="DK436" s="189"/>
      <c r="DL436" s="189"/>
      <c r="DM436" s="189"/>
      <c r="DN436" s="189"/>
      <c r="DO436" s="189"/>
      <c r="DP436" s="189"/>
      <c r="DQ436" s="189"/>
      <c r="DR436" s="189"/>
      <c r="DS436" s="189"/>
      <c r="DT436" s="189"/>
      <c r="DU436" s="189"/>
      <c r="DV436" s="189"/>
      <c r="DW436" s="189"/>
      <c r="DX436" s="189"/>
      <c r="DY436" s="189"/>
      <c r="DZ436" s="189"/>
      <c r="EA436" s="189"/>
      <c r="EB436" s="189"/>
      <c r="EC436" s="189"/>
      <c r="ED436" s="189"/>
      <c r="EE436" s="189"/>
      <c r="EF436" s="189"/>
      <c r="EG436" s="189"/>
      <c r="EH436" s="189"/>
      <c r="EI436" s="189"/>
      <c r="EJ436" s="189"/>
      <c r="EK436" s="189"/>
      <c r="EL436" s="189"/>
      <c r="EM436" s="189"/>
      <c r="EN436" s="189"/>
      <c r="EO436" s="189"/>
      <c r="EP436" s="189"/>
      <c r="EQ436" s="189"/>
      <c r="ER436" s="189"/>
      <c r="ES436" s="189"/>
      <c r="ET436" s="189"/>
      <c r="EU436" s="189"/>
      <c r="EV436" s="189"/>
      <c r="EW436" s="189"/>
      <c r="EX436" s="189"/>
      <c r="EY436" s="189"/>
      <c r="EZ436" s="189"/>
      <c r="FA436" s="189"/>
      <c r="FB436" s="189"/>
      <c r="FC436" s="189"/>
      <c r="FD436" s="189"/>
      <c r="FE436" s="189"/>
      <c r="FF436" s="189"/>
      <c r="FG436" s="189"/>
      <c r="FH436" s="189"/>
      <c r="FI436" s="189"/>
      <c r="FJ436" s="189"/>
      <c r="FK436" s="189"/>
      <c r="FL436" s="189"/>
      <c r="FM436" s="189"/>
      <c r="FN436" s="189"/>
      <c r="FO436" s="189"/>
      <c r="FP436" s="189"/>
      <c r="FQ436" s="189"/>
      <c r="FR436" s="189"/>
      <c r="FS436" s="189"/>
      <c r="FT436" s="189"/>
      <c r="FU436" s="189"/>
      <c r="FV436" s="189"/>
      <c r="FW436" s="189"/>
      <c r="FX436" s="189"/>
      <c r="FY436" s="189"/>
      <c r="FZ436" s="189"/>
      <c r="GA436" s="189"/>
      <c r="GB436" s="189"/>
      <c r="GC436" s="189"/>
      <c r="GD436" s="189"/>
      <c r="GE436" s="189"/>
      <c r="GF436" s="189"/>
      <c r="GG436" s="189"/>
      <c r="GH436" s="189"/>
      <c r="GI436" s="189"/>
      <c r="GJ436" s="189"/>
      <c r="GK436" s="189"/>
      <c r="GL436" s="189"/>
      <c r="GM436" s="189"/>
      <c r="GN436" s="189"/>
      <c r="GO436" s="189"/>
      <c r="GP436" s="189"/>
      <c r="GQ436" s="189"/>
      <c r="GR436" s="189"/>
      <c r="GS436" s="189"/>
      <c r="GT436" s="189"/>
      <c r="GU436" s="189"/>
      <c r="GV436" s="189"/>
      <c r="GW436" s="189"/>
      <c r="GX436" s="189"/>
      <c r="GY436" s="189"/>
      <c r="GZ436" s="189"/>
      <c r="HA436" s="189"/>
      <c r="HB436" s="189"/>
      <c r="HC436" s="189"/>
      <c r="HD436" s="189"/>
      <c r="HE436" s="189"/>
      <c r="HF436" s="189"/>
      <c r="HG436" s="189"/>
      <c r="HH436" s="189"/>
      <c r="HI436" s="189"/>
      <c r="HJ436" s="189"/>
      <c r="HK436" s="189"/>
      <c r="HL436" s="189"/>
      <c r="HM436" s="189"/>
      <c r="HN436" s="189"/>
      <c r="HO436" s="189"/>
      <c r="HP436" s="189"/>
      <c r="HQ436" s="189"/>
      <c r="HR436" s="189"/>
      <c r="HS436" s="189"/>
      <c r="HT436" s="189"/>
      <c r="HU436" s="189"/>
      <c r="HV436" s="189"/>
      <c r="HW436" s="189"/>
      <c r="HX436" s="189"/>
      <c r="HY436" s="189"/>
      <c r="HZ436" s="189"/>
      <c r="IA436" s="189"/>
      <c r="IB436" s="189"/>
      <c r="IC436" s="189"/>
      <c r="ID436" s="189"/>
      <c r="IE436" s="189"/>
      <c r="IF436" s="189"/>
      <c r="IG436" s="189"/>
      <c r="IH436" s="189"/>
      <c r="II436" s="189"/>
      <c r="IJ436" s="189"/>
      <c r="IK436" s="189"/>
      <c r="IL436" s="189"/>
      <c r="IM436" s="189"/>
      <c r="IN436" s="189"/>
      <c r="IO436" s="189"/>
      <c r="IP436" s="189"/>
      <c r="IQ436" s="189"/>
      <c r="IR436" s="189"/>
      <c r="IS436" s="189"/>
      <c r="IT436" s="189"/>
      <c r="IU436" s="189"/>
      <c r="IV436" s="189"/>
    </row>
    <row r="437" spans="1:256" s="187" customFormat="1" ht="15.75" x14ac:dyDescent="0.25">
      <c r="A437" s="206" t="s">
        <v>329</v>
      </c>
      <c r="B437" s="50" t="s">
        <v>1256</v>
      </c>
      <c r="C437" s="51">
        <f t="shared" si="100"/>
        <v>7044623</v>
      </c>
      <c r="D437" s="51">
        <f t="shared" si="101"/>
        <v>0</v>
      </c>
      <c r="E437" s="51">
        <v>0</v>
      </c>
      <c r="F437" s="51">
        <v>0</v>
      </c>
      <c r="G437" s="51">
        <v>0</v>
      </c>
      <c r="H437" s="51">
        <v>0</v>
      </c>
      <c r="I437" s="51">
        <v>0</v>
      </c>
      <c r="J437" s="51">
        <v>0</v>
      </c>
      <c r="K437" s="51">
        <v>0</v>
      </c>
      <c r="L437" s="157">
        <v>2335</v>
      </c>
      <c r="M437" s="51">
        <v>6966092</v>
      </c>
      <c r="N437" s="51">
        <v>0</v>
      </c>
      <c r="O437" s="51">
        <v>0</v>
      </c>
      <c r="P437" s="51">
        <v>0</v>
      </c>
      <c r="Q437" s="51">
        <v>0</v>
      </c>
      <c r="R437" s="51">
        <v>0</v>
      </c>
      <c r="S437" s="51">
        <v>0</v>
      </c>
      <c r="T437" s="51">
        <v>0</v>
      </c>
      <c r="U437" s="51">
        <v>0</v>
      </c>
      <c r="V437" s="51">
        <v>78531</v>
      </c>
      <c r="W437" s="183"/>
      <c r="X437" s="183"/>
      <c r="Y437" s="183"/>
      <c r="Z437" s="186"/>
    </row>
    <row r="438" spans="1:256" s="187" customFormat="1" ht="15.75" x14ac:dyDescent="0.25">
      <c r="A438" s="206" t="s">
        <v>330</v>
      </c>
      <c r="B438" s="50" t="s">
        <v>650</v>
      </c>
      <c r="C438" s="51">
        <f t="shared" si="100"/>
        <v>964686</v>
      </c>
      <c r="D438" s="51">
        <f t="shared" si="101"/>
        <v>964686</v>
      </c>
      <c r="E438" s="51">
        <v>0</v>
      </c>
      <c r="F438" s="51">
        <v>964686</v>
      </c>
      <c r="G438" s="51">
        <v>0</v>
      </c>
      <c r="H438" s="51">
        <v>0</v>
      </c>
      <c r="I438" s="51">
        <v>0</v>
      </c>
      <c r="J438" s="157">
        <v>0</v>
      </c>
      <c r="K438" s="157">
        <v>0</v>
      </c>
      <c r="L438" s="157">
        <v>0</v>
      </c>
      <c r="M438" s="157">
        <v>0</v>
      </c>
      <c r="N438" s="157">
        <v>0</v>
      </c>
      <c r="O438" s="157">
        <v>0</v>
      </c>
      <c r="P438" s="51">
        <v>0</v>
      </c>
      <c r="Q438" s="51">
        <v>0</v>
      </c>
      <c r="R438" s="51">
        <v>0</v>
      </c>
      <c r="S438" s="51">
        <v>0</v>
      </c>
      <c r="T438" s="51">
        <v>0</v>
      </c>
      <c r="U438" s="51">
        <v>0</v>
      </c>
      <c r="V438" s="51">
        <v>0</v>
      </c>
      <c r="W438" s="183"/>
      <c r="X438" s="183"/>
      <c r="Y438" s="183"/>
      <c r="Z438" s="186"/>
    </row>
    <row r="439" spans="1:256" s="187" customFormat="1" ht="15.75" x14ac:dyDescent="0.25">
      <c r="A439" s="206" t="s">
        <v>331</v>
      </c>
      <c r="B439" s="50" t="s">
        <v>678</v>
      </c>
      <c r="C439" s="51">
        <f t="shared" si="100"/>
        <v>286195</v>
      </c>
      <c r="D439" s="51">
        <f t="shared" si="101"/>
        <v>286195</v>
      </c>
      <c r="E439" s="51">
        <v>0</v>
      </c>
      <c r="F439" s="51">
        <v>0</v>
      </c>
      <c r="G439" s="51">
        <v>0</v>
      </c>
      <c r="H439" s="51">
        <v>286195</v>
      </c>
      <c r="I439" s="51">
        <v>0</v>
      </c>
      <c r="J439" s="51">
        <v>0</v>
      </c>
      <c r="K439" s="51">
        <v>0</v>
      </c>
      <c r="L439" s="51">
        <v>0</v>
      </c>
      <c r="M439" s="51">
        <v>0</v>
      </c>
      <c r="N439" s="51">
        <v>0</v>
      </c>
      <c r="O439" s="51">
        <v>0</v>
      </c>
      <c r="P439" s="51">
        <v>0</v>
      </c>
      <c r="Q439" s="51">
        <v>0</v>
      </c>
      <c r="R439" s="51">
        <v>0</v>
      </c>
      <c r="S439" s="51">
        <v>0</v>
      </c>
      <c r="T439" s="51">
        <v>0</v>
      </c>
      <c r="U439" s="51">
        <v>0</v>
      </c>
      <c r="V439" s="51">
        <v>0</v>
      </c>
      <c r="W439" s="183"/>
      <c r="X439" s="183"/>
      <c r="Y439" s="183"/>
      <c r="Z439" s="186"/>
    </row>
    <row r="440" spans="1:256" s="15" customFormat="1" ht="15.75" x14ac:dyDescent="0.25">
      <c r="A440" s="206" t="s">
        <v>332</v>
      </c>
      <c r="B440" s="50" t="s">
        <v>1257</v>
      </c>
      <c r="C440" s="51">
        <f t="shared" si="100"/>
        <v>1680544</v>
      </c>
      <c r="D440" s="51">
        <f t="shared" si="101"/>
        <v>0</v>
      </c>
      <c r="E440" s="51">
        <v>0</v>
      </c>
      <c r="F440" s="51">
        <v>0</v>
      </c>
      <c r="G440" s="51">
        <v>0</v>
      </c>
      <c r="H440" s="51">
        <v>0</v>
      </c>
      <c r="I440" s="51">
        <v>0</v>
      </c>
      <c r="J440" s="51">
        <v>0</v>
      </c>
      <c r="K440" s="51">
        <v>0</v>
      </c>
      <c r="L440" s="51">
        <v>429</v>
      </c>
      <c r="M440" s="51">
        <v>1651495</v>
      </c>
      <c r="N440" s="51">
        <v>0</v>
      </c>
      <c r="O440" s="51">
        <v>0</v>
      </c>
      <c r="P440" s="51">
        <v>0</v>
      </c>
      <c r="Q440" s="51">
        <v>0</v>
      </c>
      <c r="R440" s="51">
        <v>0</v>
      </c>
      <c r="S440" s="51">
        <v>0</v>
      </c>
      <c r="T440" s="51">
        <v>0</v>
      </c>
      <c r="U440" s="51">
        <v>0</v>
      </c>
      <c r="V440" s="51">
        <v>29049</v>
      </c>
      <c r="W440" s="183"/>
      <c r="X440" s="183"/>
      <c r="Y440" s="183"/>
      <c r="Z440" s="44"/>
    </row>
    <row r="441" spans="1:256" ht="15" customHeight="1" x14ac:dyDescent="0.25">
      <c r="A441" s="206" t="s">
        <v>333</v>
      </c>
      <c r="B441" s="50" t="s">
        <v>654</v>
      </c>
      <c r="C441" s="51">
        <f t="shared" si="100"/>
        <v>4003457.66</v>
      </c>
      <c r="D441" s="51">
        <f t="shared" si="101"/>
        <v>4003457.66</v>
      </c>
      <c r="E441" s="51">
        <v>0</v>
      </c>
      <c r="F441" s="51">
        <v>1204820.3899999999</v>
      </c>
      <c r="G441" s="51">
        <v>0</v>
      </c>
      <c r="H441" s="51">
        <v>0</v>
      </c>
      <c r="I441" s="51">
        <v>2798637.27</v>
      </c>
      <c r="J441" s="157">
        <v>0</v>
      </c>
      <c r="K441" s="157">
        <v>0</v>
      </c>
      <c r="L441" s="157">
        <v>0</v>
      </c>
      <c r="M441" s="157">
        <v>0</v>
      </c>
      <c r="N441" s="157">
        <v>0</v>
      </c>
      <c r="O441" s="157">
        <v>0</v>
      </c>
      <c r="P441" s="51">
        <v>0</v>
      </c>
      <c r="Q441" s="51">
        <v>0</v>
      </c>
      <c r="R441" s="51">
        <v>0</v>
      </c>
      <c r="S441" s="51">
        <v>0</v>
      </c>
      <c r="T441" s="51">
        <v>0</v>
      </c>
      <c r="U441" s="51">
        <v>0</v>
      </c>
      <c r="V441" s="51">
        <v>0</v>
      </c>
      <c r="W441" s="183"/>
      <c r="X441" s="183"/>
      <c r="Y441" s="183"/>
      <c r="Z441" s="46"/>
    </row>
    <row r="442" spans="1:256" s="15" customFormat="1" ht="15.75" x14ac:dyDescent="0.25">
      <c r="A442" s="206" t="s">
        <v>334</v>
      </c>
      <c r="B442" s="50" t="s">
        <v>655</v>
      </c>
      <c r="C442" s="51">
        <f t="shared" si="100"/>
        <v>745452</v>
      </c>
      <c r="D442" s="51">
        <f t="shared" si="101"/>
        <v>645273</v>
      </c>
      <c r="E442" s="51">
        <v>0</v>
      </c>
      <c r="F442" s="51">
        <v>331246</v>
      </c>
      <c r="G442" s="51">
        <v>0</v>
      </c>
      <c r="H442" s="51">
        <v>314027</v>
      </c>
      <c r="I442" s="51">
        <v>0</v>
      </c>
      <c r="J442" s="51">
        <v>0</v>
      </c>
      <c r="K442" s="51">
        <v>0</v>
      </c>
      <c r="L442" s="157">
        <v>0</v>
      </c>
      <c r="M442" s="51">
        <v>0</v>
      </c>
      <c r="N442" s="51">
        <v>0</v>
      </c>
      <c r="O442" s="51">
        <v>0</v>
      </c>
      <c r="P442" s="51">
        <v>0</v>
      </c>
      <c r="Q442" s="51">
        <v>0</v>
      </c>
      <c r="R442" s="51">
        <v>0</v>
      </c>
      <c r="S442" s="51">
        <v>0</v>
      </c>
      <c r="T442" s="51">
        <v>0</v>
      </c>
      <c r="U442" s="51">
        <v>0</v>
      </c>
      <c r="V442" s="51">
        <v>100179</v>
      </c>
      <c r="W442" s="183"/>
      <c r="X442" s="183"/>
      <c r="Y442" s="183"/>
      <c r="Z442" s="44"/>
    </row>
    <row r="443" spans="1:256" s="16" customFormat="1" ht="15.75" x14ac:dyDescent="0.25">
      <c r="A443" s="206" t="s">
        <v>335</v>
      </c>
      <c r="B443" s="50" t="s">
        <v>1282</v>
      </c>
      <c r="C443" s="51">
        <f t="shared" si="100"/>
        <v>2100933</v>
      </c>
      <c r="D443" s="51">
        <f t="shared" si="101"/>
        <v>0</v>
      </c>
      <c r="E443" s="51">
        <v>0</v>
      </c>
      <c r="F443" s="51">
        <v>0</v>
      </c>
      <c r="G443" s="51">
        <v>0</v>
      </c>
      <c r="H443" s="51">
        <v>0</v>
      </c>
      <c r="I443" s="51">
        <v>0</v>
      </c>
      <c r="J443" s="51">
        <v>0</v>
      </c>
      <c r="K443" s="51">
        <v>0</v>
      </c>
      <c r="L443" s="157">
        <v>445</v>
      </c>
      <c r="M443" s="51">
        <v>2038368</v>
      </c>
      <c r="N443" s="51">
        <v>0</v>
      </c>
      <c r="O443" s="51">
        <v>0</v>
      </c>
      <c r="P443" s="51">
        <v>0</v>
      </c>
      <c r="Q443" s="51">
        <v>0</v>
      </c>
      <c r="R443" s="51">
        <v>0</v>
      </c>
      <c r="S443" s="51">
        <v>0</v>
      </c>
      <c r="T443" s="51">
        <v>0</v>
      </c>
      <c r="U443" s="51">
        <v>0</v>
      </c>
      <c r="V443" s="51">
        <v>62565</v>
      </c>
      <c r="W443" s="183"/>
      <c r="X443" s="183"/>
      <c r="Y443" s="183"/>
      <c r="Z443" s="57"/>
    </row>
    <row r="444" spans="1:256" s="16" customFormat="1" ht="15.75" x14ac:dyDescent="0.25">
      <c r="A444" s="206" t="s">
        <v>336</v>
      </c>
      <c r="B444" s="229" t="s">
        <v>657</v>
      </c>
      <c r="C444" s="51">
        <f t="shared" si="100"/>
        <v>4101476</v>
      </c>
      <c r="D444" s="51">
        <f t="shared" si="101"/>
        <v>0</v>
      </c>
      <c r="E444" s="157">
        <v>0</v>
      </c>
      <c r="F444" s="51">
        <v>0</v>
      </c>
      <c r="G444" s="157">
        <v>0</v>
      </c>
      <c r="H444" s="157">
        <v>0</v>
      </c>
      <c r="I444" s="51">
        <v>0</v>
      </c>
      <c r="J444" s="157">
        <v>0</v>
      </c>
      <c r="K444" s="157">
        <v>0</v>
      </c>
      <c r="L444" s="51">
        <v>1241.5999999999999</v>
      </c>
      <c r="M444" s="51">
        <v>3997007</v>
      </c>
      <c r="N444" s="157">
        <v>0</v>
      </c>
      <c r="O444" s="157">
        <v>0</v>
      </c>
      <c r="P444" s="51">
        <v>0</v>
      </c>
      <c r="Q444" s="51">
        <v>0</v>
      </c>
      <c r="R444" s="51">
        <v>0</v>
      </c>
      <c r="S444" s="51">
        <v>0</v>
      </c>
      <c r="T444" s="51">
        <v>0</v>
      </c>
      <c r="U444" s="51">
        <v>0</v>
      </c>
      <c r="V444" s="51">
        <v>104469</v>
      </c>
      <c r="W444" s="183"/>
      <c r="X444" s="183"/>
      <c r="Y444" s="183"/>
      <c r="Z444" s="57"/>
    </row>
    <row r="445" spans="1:256" s="15" customFormat="1" ht="15.75" x14ac:dyDescent="0.25">
      <c r="A445" s="206" t="s">
        <v>337</v>
      </c>
      <c r="B445" s="50" t="s">
        <v>658</v>
      </c>
      <c r="C445" s="51">
        <f t="shared" si="100"/>
        <v>737377</v>
      </c>
      <c r="D445" s="51">
        <f t="shared" si="101"/>
        <v>737377</v>
      </c>
      <c r="E445" s="51">
        <v>0</v>
      </c>
      <c r="F445" s="51">
        <v>342727</v>
      </c>
      <c r="G445" s="51">
        <v>0</v>
      </c>
      <c r="H445" s="51">
        <v>394650</v>
      </c>
      <c r="I445" s="51">
        <v>0</v>
      </c>
      <c r="J445" s="51">
        <v>0</v>
      </c>
      <c r="K445" s="51">
        <v>0</v>
      </c>
      <c r="L445" s="51">
        <v>0</v>
      </c>
      <c r="M445" s="51">
        <v>0</v>
      </c>
      <c r="N445" s="51">
        <v>0</v>
      </c>
      <c r="O445" s="51">
        <v>0</v>
      </c>
      <c r="P445" s="51">
        <v>0</v>
      </c>
      <c r="Q445" s="51">
        <v>0</v>
      </c>
      <c r="R445" s="51">
        <v>0</v>
      </c>
      <c r="S445" s="51">
        <v>0</v>
      </c>
      <c r="T445" s="51">
        <v>0</v>
      </c>
      <c r="U445" s="51">
        <v>0</v>
      </c>
      <c r="V445" s="51">
        <v>0</v>
      </c>
      <c r="W445" s="183"/>
      <c r="X445" s="183"/>
      <c r="Y445" s="183"/>
      <c r="Z445" s="44"/>
    </row>
    <row r="446" spans="1:256" s="16" customFormat="1" ht="15.75" x14ac:dyDescent="0.25">
      <c r="A446" s="206" t="s">
        <v>338</v>
      </c>
      <c r="B446" s="229" t="s">
        <v>696</v>
      </c>
      <c r="C446" s="51">
        <f t="shared" si="100"/>
        <v>433072</v>
      </c>
      <c r="D446" s="51">
        <f t="shared" si="101"/>
        <v>337829</v>
      </c>
      <c r="E446" s="51">
        <v>0</v>
      </c>
      <c r="F446" s="51">
        <v>337829</v>
      </c>
      <c r="G446" s="51">
        <v>0</v>
      </c>
      <c r="H446" s="51">
        <v>0</v>
      </c>
      <c r="I446" s="51">
        <v>0</v>
      </c>
      <c r="J446" s="51">
        <v>0</v>
      </c>
      <c r="K446" s="51">
        <v>0</v>
      </c>
      <c r="L446" s="51">
        <v>0</v>
      </c>
      <c r="M446" s="51">
        <v>0</v>
      </c>
      <c r="N446" s="51">
        <v>0</v>
      </c>
      <c r="O446" s="51">
        <v>0</v>
      </c>
      <c r="P446" s="51">
        <v>0</v>
      </c>
      <c r="Q446" s="51">
        <v>0</v>
      </c>
      <c r="R446" s="51">
        <v>0</v>
      </c>
      <c r="S446" s="51">
        <v>0</v>
      </c>
      <c r="T446" s="51">
        <v>0</v>
      </c>
      <c r="U446" s="51">
        <v>0</v>
      </c>
      <c r="V446" s="51">
        <v>95243</v>
      </c>
      <c r="W446" s="183"/>
      <c r="X446" s="183"/>
      <c r="Y446" s="183"/>
      <c r="Z446" s="57"/>
    </row>
    <row r="447" spans="1:256" s="16" customFormat="1" ht="15.75" x14ac:dyDescent="0.25">
      <c r="A447" s="206" t="s">
        <v>339</v>
      </c>
      <c r="B447" s="229" t="s">
        <v>679</v>
      </c>
      <c r="C447" s="51">
        <f t="shared" si="100"/>
        <v>3638669.63</v>
      </c>
      <c r="D447" s="51">
        <f t="shared" si="101"/>
        <v>3405316.63</v>
      </c>
      <c r="E447" s="51">
        <v>3146461.55</v>
      </c>
      <c r="F447" s="51">
        <v>0</v>
      </c>
      <c r="G447" s="157">
        <v>0</v>
      </c>
      <c r="H447" s="51">
        <v>258855.08</v>
      </c>
      <c r="I447" s="51">
        <v>0</v>
      </c>
      <c r="J447" s="157">
        <v>0</v>
      </c>
      <c r="K447" s="157">
        <v>0</v>
      </c>
      <c r="L447" s="157">
        <v>0</v>
      </c>
      <c r="M447" s="157">
        <v>0</v>
      </c>
      <c r="N447" s="157">
        <v>0</v>
      </c>
      <c r="O447" s="157">
        <v>0</v>
      </c>
      <c r="P447" s="51">
        <v>0</v>
      </c>
      <c r="Q447" s="51">
        <v>0</v>
      </c>
      <c r="R447" s="51">
        <v>0</v>
      </c>
      <c r="S447" s="51">
        <v>0</v>
      </c>
      <c r="T447" s="51">
        <v>0</v>
      </c>
      <c r="U447" s="51">
        <v>0</v>
      </c>
      <c r="V447" s="51">
        <v>233353</v>
      </c>
      <c r="W447" s="183"/>
      <c r="X447" s="183"/>
      <c r="Y447" s="183"/>
      <c r="Z447" s="57"/>
    </row>
    <row r="448" spans="1:256" s="16" customFormat="1" ht="15.75" x14ac:dyDescent="0.25">
      <c r="A448" s="206" t="s">
        <v>340</v>
      </c>
      <c r="B448" s="229" t="s">
        <v>680</v>
      </c>
      <c r="C448" s="51">
        <f t="shared" si="100"/>
        <v>848618</v>
      </c>
      <c r="D448" s="51">
        <f t="shared" si="101"/>
        <v>650346</v>
      </c>
      <c r="E448" s="51">
        <v>0</v>
      </c>
      <c r="F448" s="51">
        <v>425630</v>
      </c>
      <c r="G448" s="51">
        <v>0</v>
      </c>
      <c r="H448" s="51">
        <v>224716</v>
      </c>
      <c r="I448" s="157">
        <v>0</v>
      </c>
      <c r="J448" s="157">
        <v>0</v>
      </c>
      <c r="K448" s="157">
        <v>0</v>
      </c>
      <c r="L448" s="157">
        <v>0</v>
      </c>
      <c r="M448" s="157">
        <v>0</v>
      </c>
      <c r="N448" s="157">
        <v>0</v>
      </c>
      <c r="O448" s="157">
        <v>0</v>
      </c>
      <c r="P448" s="51">
        <v>0</v>
      </c>
      <c r="Q448" s="51">
        <v>0</v>
      </c>
      <c r="R448" s="51">
        <v>0</v>
      </c>
      <c r="S448" s="51">
        <v>0</v>
      </c>
      <c r="T448" s="51">
        <v>0</v>
      </c>
      <c r="U448" s="51">
        <v>0</v>
      </c>
      <c r="V448" s="51">
        <v>198272</v>
      </c>
      <c r="W448" s="183"/>
      <c r="X448" s="183"/>
      <c r="Y448" s="183"/>
      <c r="Z448" s="57"/>
    </row>
    <row r="449" spans="1:26" s="16" customFormat="1" ht="15.75" x14ac:dyDescent="0.25">
      <c r="A449" s="206" t="s">
        <v>341</v>
      </c>
      <c r="B449" s="50" t="s">
        <v>662</v>
      </c>
      <c r="C449" s="51">
        <f t="shared" si="100"/>
        <v>533417</v>
      </c>
      <c r="D449" s="51">
        <f t="shared" si="101"/>
        <v>463784</v>
      </c>
      <c r="E449" s="51">
        <v>0</v>
      </c>
      <c r="F449" s="51">
        <v>463784</v>
      </c>
      <c r="G449" s="51">
        <v>0</v>
      </c>
      <c r="H449" s="51">
        <v>0</v>
      </c>
      <c r="I449" s="51">
        <v>0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v>0</v>
      </c>
      <c r="Q449" s="51">
        <v>0</v>
      </c>
      <c r="R449" s="51">
        <v>0</v>
      </c>
      <c r="S449" s="51">
        <v>0</v>
      </c>
      <c r="T449" s="51">
        <v>0</v>
      </c>
      <c r="U449" s="51">
        <v>0</v>
      </c>
      <c r="V449" s="51">
        <v>69633</v>
      </c>
      <c r="W449" s="183"/>
      <c r="X449" s="183"/>
      <c r="Y449" s="183"/>
      <c r="Z449" s="57"/>
    </row>
    <row r="450" spans="1:26" s="16" customFormat="1" ht="15.75" x14ac:dyDescent="0.25">
      <c r="A450" s="206" t="s">
        <v>342</v>
      </c>
      <c r="B450" s="50" t="s">
        <v>663</v>
      </c>
      <c r="C450" s="51">
        <f t="shared" si="100"/>
        <v>95174</v>
      </c>
      <c r="D450" s="51">
        <f t="shared" si="101"/>
        <v>0</v>
      </c>
      <c r="E450" s="51">
        <v>0</v>
      </c>
      <c r="F450" s="51">
        <v>0</v>
      </c>
      <c r="G450" s="51">
        <v>0</v>
      </c>
      <c r="H450" s="51">
        <v>0</v>
      </c>
      <c r="I450" s="51">
        <v>0</v>
      </c>
      <c r="J450" s="51">
        <v>0</v>
      </c>
      <c r="K450" s="51">
        <v>0</v>
      </c>
      <c r="L450" s="51">
        <v>0</v>
      </c>
      <c r="M450" s="51">
        <v>0</v>
      </c>
      <c r="N450" s="51">
        <v>0</v>
      </c>
      <c r="O450" s="51">
        <v>0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51">
        <v>95174</v>
      </c>
      <c r="W450" s="183"/>
      <c r="X450" s="183"/>
      <c r="Y450" s="183"/>
      <c r="Z450" s="57"/>
    </row>
    <row r="451" spans="1:26" s="16" customFormat="1" ht="15.75" x14ac:dyDescent="0.25">
      <c r="A451" s="206" t="s">
        <v>343</v>
      </c>
      <c r="B451" s="50" t="s">
        <v>681</v>
      </c>
      <c r="C451" s="51">
        <f t="shared" si="100"/>
        <v>1037741</v>
      </c>
      <c r="D451" s="51">
        <f t="shared" si="101"/>
        <v>886279</v>
      </c>
      <c r="E451" s="51">
        <v>0</v>
      </c>
      <c r="F451" s="51">
        <v>886279</v>
      </c>
      <c r="G451" s="157">
        <v>0</v>
      </c>
      <c r="H451" s="51">
        <v>0</v>
      </c>
      <c r="I451" s="51">
        <v>0</v>
      </c>
      <c r="J451" s="157">
        <v>0</v>
      </c>
      <c r="K451" s="157">
        <v>0</v>
      </c>
      <c r="L451" s="157">
        <v>0</v>
      </c>
      <c r="M451" s="157">
        <v>0</v>
      </c>
      <c r="N451" s="157">
        <v>0</v>
      </c>
      <c r="O451" s="157">
        <v>0</v>
      </c>
      <c r="P451" s="51">
        <v>0</v>
      </c>
      <c r="Q451" s="51">
        <v>0</v>
      </c>
      <c r="R451" s="51">
        <v>0</v>
      </c>
      <c r="S451" s="51">
        <v>0</v>
      </c>
      <c r="T451" s="51">
        <v>0</v>
      </c>
      <c r="U451" s="51">
        <v>0</v>
      </c>
      <c r="V451" s="51">
        <v>151462</v>
      </c>
      <c r="W451" s="183"/>
      <c r="X451" s="183"/>
      <c r="Y451" s="183"/>
      <c r="Z451" s="57"/>
    </row>
    <row r="452" spans="1:26" s="16" customFormat="1" ht="15.75" x14ac:dyDescent="0.25">
      <c r="A452" s="206" t="s">
        <v>344</v>
      </c>
      <c r="B452" s="50" t="s">
        <v>682</v>
      </c>
      <c r="C452" s="51">
        <f t="shared" si="100"/>
        <v>370766</v>
      </c>
      <c r="D452" s="51">
        <f t="shared" si="101"/>
        <v>260892</v>
      </c>
      <c r="E452" s="51">
        <v>0</v>
      </c>
      <c r="F452" s="51">
        <v>0</v>
      </c>
      <c r="G452" s="51">
        <v>0</v>
      </c>
      <c r="H452" s="51">
        <v>260892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v>0</v>
      </c>
      <c r="Q452" s="51">
        <v>0</v>
      </c>
      <c r="R452" s="51">
        <v>0</v>
      </c>
      <c r="S452" s="51">
        <v>0</v>
      </c>
      <c r="T452" s="51">
        <v>0</v>
      </c>
      <c r="U452" s="51">
        <v>0</v>
      </c>
      <c r="V452" s="51">
        <v>109874</v>
      </c>
      <c r="W452" s="183"/>
      <c r="X452" s="183"/>
      <c r="Y452" s="183"/>
      <c r="Z452" s="57"/>
    </row>
    <row r="453" spans="1:26" s="16" customFormat="1" ht="15.75" x14ac:dyDescent="0.25">
      <c r="A453" s="206" t="s">
        <v>346</v>
      </c>
      <c r="B453" s="50" t="s">
        <v>683</v>
      </c>
      <c r="C453" s="51">
        <f t="shared" si="100"/>
        <v>9686178</v>
      </c>
      <c r="D453" s="51">
        <f t="shared" si="101"/>
        <v>216080</v>
      </c>
      <c r="E453" s="51">
        <v>0</v>
      </c>
      <c r="F453" s="51">
        <v>0</v>
      </c>
      <c r="G453" s="51">
        <v>0</v>
      </c>
      <c r="H453" s="51">
        <v>216080</v>
      </c>
      <c r="I453" s="51">
        <v>0</v>
      </c>
      <c r="J453" s="157">
        <v>0</v>
      </c>
      <c r="K453" s="157">
        <v>0</v>
      </c>
      <c r="L453" s="157">
        <v>0</v>
      </c>
      <c r="M453" s="157">
        <v>0</v>
      </c>
      <c r="N453" s="157">
        <v>0</v>
      </c>
      <c r="O453" s="157">
        <v>0</v>
      </c>
      <c r="P453" s="51">
        <v>2194</v>
      </c>
      <c r="Q453" s="51">
        <v>9230085</v>
      </c>
      <c r="R453" s="51">
        <v>0</v>
      </c>
      <c r="S453" s="51">
        <v>0</v>
      </c>
      <c r="T453" s="51">
        <v>0</v>
      </c>
      <c r="U453" s="51">
        <v>0</v>
      </c>
      <c r="V453" s="51">
        <v>240013</v>
      </c>
      <c r="W453" s="183"/>
      <c r="X453" s="183"/>
      <c r="Y453" s="183"/>
      <c r="Z453" s="57"/>
    </row>
    <row r="454" spans="1:26" s="16" customFormat="1" ht="15.75" x14ac:dyDescent="0.25">
      <c r="A454" s="206" t="s">
        <v>347</v>
      </c>
      <c r="B454" s="50" t="s">
        <v>1258</v>
      </c>
      <c r="C454" s="51">
        <f t="shared" si="100"/>
        <v>8685955.7200000007</v>
      </c>
      <c r="D454" s="51">
        <f t="shared" si="101"/>
        <v>0</v>
      </c>
      <c r="E454" s="51">
        <v>0</v>
      </c>
      <c r="F454" s="51">
        <v>0</v>
      </c>
      <c r="G454" s="51">
        <v>0</v>
      </c>
      <c r="H454" s="51">
        <v>0</v>
      </c>
      <c r="I454" s="51">
        <v>0</v>
      </c>
      <c r="J454" s="51">
        <v>0</v>
      </c>
      <c r="K454" s="51">
        <v>0</v>
      </c>
      <c r="L454" s="51">
        <v>0</v>
      </c>
      <c r="M454" s="51">
        <v>0</v>
      </c>
      <c r="N454" s="51">
        <v>0</v>
      </c>
      <c r="O454" s="51">
        <v>0</v>
      </c>
      <c r="P454" s="51">
        <v>2186.5</v>
      </c>
      <c r="Q454" s="51">
        <v>8551732.7200000007</v>
      </c>
      <c r="R454" s="51">
        <v>0</v>
      </c>
      <c r="S454" s="51">
        <v>0</v>
      </c>
      <c r="T454" s="51">
        <v>0</v>
      </c>
      <c r="U454" s="51">
        <v>0</v>
      </c>
      <c r="V454" s="51">
        <v>134223</v>
      </c>
      <c r="W454" s="183"/>
      <c r="X454" s="183"/>
      <c r="Y454" s="183"/>
      <c r="Z454" s="57"/>
    </row>
    <row r="455" spans="1:26" s="16" customFormat="1" ht="15.75" x14ac:dyDescent="0.25">
      <c r="A455" s="206" t="s">
        <v>348</v>
      </c>
      <c r="B455" s="50" t="s">
        <v>684</v>
      </c>
      <c r="C455" s="51">
        <f t="shared" si="100"/>
        <v>300566</v>
      </c>
      <c r="D455" s="51">
        <f t="shared" si="101"/>
        <v>195079</v>
      </c>
      <c r="E455" s="51">
        <v>0</v>
      </c>
      <c r="F455" s="51">
        <v>0</v>
      </c>
      <c r="G455" s="51">
        <v>0</v>
      </c>
      <c r="H455" s="51">
        <v>195079</v>
      </c>
      <c r="I455" s="51">
        <v>0</v>
      </c>
      <c r="J455" s="51">
        <v>0</v>
      </c>
      <c r="K455" s="51">
        <v>0</v>
      </c>
      <c r="L455" s="51">
        <v>0</v>
      </c>
      <c r="M455" s="51">
        <v>0</v>
      </c>
      <c r="N455" s="51">
        <v>0</v>
      </c>
      <c r="O455" s="51">
        <v>0</v>
      </c>
      <c r="P455" s="51">
        <v>0</v>
      </c>
      <c r="Q455" s="51">
        <v>0</v>
      </c>
      <c r="R455" s="51">
        <v>0</v>
      </c>
      <c r="S455" s="51">
        <v>0</v>
      </c>
      <c r="T455" s="51">
        <v>0</v>
      </c>
      <c r="U455" s="51">
        <v>0</v>
      </c>
      <c r="V455" s="51">
        <v>105487</v>
      </c>
      <c r="W455" s="183"/>
      <c r="X455" s="183"/>
      <c r="Y455" s="183"/>
      <c r="Z455" s="57"/>
    </row>
    <row r="456" spans="1:26" s="16" customFormat="1" ht="15.75" x14ac:dyDescent="0.25">
      <c r="A456" s="206" t="s">
        <v>349</v>
      </c>
      <c r="B456" s="50" t="s">
        <v>685</v>
      </c>
      <c r="C456" s="51">
        <f t="shared" si="100"/>
        <v>1036821</v>
      </c>
      <c r="D456" s="51">
        <f t="shared" si="101"/>
        <v>826353</v>
      </c>
      <c r="E456" s="51">
        <v>0</v>
      </c>
      <c r="F456" s="51">
        <v>528673</v>
      </c>
      <c r="G456" s="157">
        <v>0</v>
      </c>
      <c r="H456" s="51">
        <v>297680</v>
      </c>
      <c r="I456" s="51">
        <v>0</v>
      </c>
      <c r="J456" s="157">
        <v>0</v>
      </c>
      <c r="K456" s="157">
        <v>0</v>
      </c>
      <c r="L456" s="157">
        <v>0</v>
      </c>
      <c r="M456" s="157">
        <v>0</v>
      </c>
      <c r="N456" s="157">
        <v>0</v>
      </c>
      <c r="O456" s="157">
        <v>0</v>
      </c>
      <c r="P456" s="51">
        <v>0</v>
      </c>
      <c r="Q456" s="51">
        <v>0</v>
      </c>
      <c r="R456" s="51">
        <v>0</v>
      </c>
      <c r="S456" s="51">
        <v>0</v>
      </c>
      <c r="T456" s="51">
        <v>0</v>
      </c>
      <c r="U456" s="51">
        <v>0</v>
      </c>
      <c r="V456" s="51">
        <v>210468</v>
      </c>
      <c r="W456" s="183"/>
      <c r="X456" s="183"/>
      <c r="Y456" s="183"/>
      <c r="Z456" s="57"/>
    </row>
    <row r="457" spans="1:26" s="16" customFormat="1" ht="15.75" x14ac:dyDescent="0.25">
      <c r="A457" s="206" t="s">
        <v>350</v>
      </c>
      <c r="B457" s="50" t="s">
        <v>686</v>
      </c>
      <c r="C457" s="51">
        <f t="shared" si="100"/>
        <v>517817</v>
      </c>
      <c r="D457" s="51">
        <f t="shared" si="101"/>
        <v>517817</v>
      </c>
      <c r="E457" s="51">
        <v>0</v>
      </c>
      <c r="F457" s="51">
        <v>517817</v>
      </c>
      <c r="G457" s="51">
        <v>0</v>
      </c>
      <c r="H457" s="51">
        <v>0</v>
      </c>
      <c r="I457" s="51">
        <v>0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1">
        <v>0</v>
      </c>
      <c r="Q457" s="51">
        <v>0</v>
      </c>
      <c r="R457" s="51">
        <v>0</v>
      </c>
      <c r="S457" s="51">
        <v>0</v>
      </c>
      <c r="T457" s="51">
        <v>0</v>
      </c>
      <c r="U457" s="51">
        <v>0</v>
      </c>
      <c r="V457" s="51">
        <v>0</v>
      </c>
      <c r="W457" s="183"/>
      <c r="X457" s="183"/>
      <c r="Y457" s="183"/>
      <c r="Z457" s="57"/>
    </row>
    <row r="458" spans="1:26" s="16" customFormat="1" ht="15.75" x14ac:dyDescent="0.25">
      <c r="A458" s="206" t="s">
        <v>352</v>
      </c>
      <c r="B458" s="50" t="s">
        <v>1259</v>
      </c>
      <c r="C458" s="51">
        <f t="shared" si="100"/>
        <v>3636476</v>
      </c>
      <c r="D458" s="51">
        <f t="shared" si="101"/>
        <v>0</v>
      </c>
      <c r="E458" s="51">
        <v>0</v>
      </c>
      <c r="F458" s="51">
        <v>0</v>
      </c>
      <c r="G458" s="51">
        <v>0</v>
      </c>
      <c r="H458" s="51">
        <v>0</v>
      </c>
      <c r="I458" s="51">
        <v>0</v>
      </c>
      <c r="J458" s="51">
        <v>0</v>
      </c>
      <c r="K458" s="51">
        <v>0</v>
      </c>
      <c r="L458" s="51">
        <v>1042</v>
      </c>
      <c r="M458" s="51">
        <v>3568773</v>
      </c>
      <c r="N458" s="51">
        <v>0</v>
      </c>
      <c r="O458" s="51">
        <v>0</v>
      </c>
      <c r="P458" s="51">
        <v>0</v>
      </c>
      <c r="Q458" s="51">
        <v>0</v>
      </c>
      <c r="R458" s="51">
        <v>0</v>
      </c>
      <c r="S458" s="51">
        <v>0</v>
      </c>
      <c r="T458" s="51">
        <v>0</v>
      </c>
      <c r="U458" s="51">
        <v>0</v>
      </c>
      <c r="V458" s="51">
        <v>67703</v>
      </c>
      <c r="W458" s="183"/>
      <c r="X458" s="183"/>
      <c r="Y458" s="183"/>
      <c r="Z458" s="57"/>
    </row>
    <row r="459" spans="1:26" s="16" customFormat="1" ht="15.75" x14ac:dyDescent="0.25">
      <c r="A459" s="206" t="s">
        <v>353</v>
      </c>
      <c r="B459" s="229" t="s">
        <v>671</v>
      </c>
      <c r="C459" s="51">
        <f>D459+M459+Q459+V459+S459</f>
        <v>1201324</v>
      </c>
      <c r="D459" s="51">
        <f t="shared" si="101"/>
        <v>1079821</v>
      </c>
      <c r="E459" s="51">
        <v>0</v>
      </c>
      <c r="F459" s="51">
        <v>1079821</v>
      </c>
      <c r="G459" s="51">
        <v>0</v>
      </c>
      <c r="H459" s="51">
        <v>0</v>
      </c>
      <c r="I459" s="51">
        <v>0</v>
      </c>
      <c r="J459" s="51">
        <v>0</v>
      </c>
      <c r="K459" s="51">
        <v>0</v>
      </c>
      <c r="L459" s="51">
        <v>0</v>
      </c>
      <c r="M459" s="51">
        <v>0</v>
      </c>
      <c r="N459" s="51">
        <v>0</v>
      </c>
      <c r="O459" s="51">
        <v>0</v>
      </c>
      <c r="P459" s="51">
        <v>0</v>
      </c>
      <c r="Q459" s="51">
        <v>0</v>
      </c>
      <c r="R459" s="51">
        <v>0</v>
      </c>
      <c r="S459" s="51">
        <v>0</v>
      </c>
      <c r="T459" s="51">
        <v>0</v>
      </c>
      <c r="U459" s="51">
        <v>0</v>
      </c>
      <c r="V459" s="51">
        <v>121503</v>
      </c>
      <c r="W459" s="183"/>
      <c r="X459" s="183"/>
      <c r="Y459" s="183"/>
      <c r="Z459" s="57"/>
    </row>
    <row r="460" spans="1:26" s="16" customFormat="1" ht="15.75" x14ac:dyDescent="0.25">
      <c r="A460" s="206" t="s">
        <v>354</v>
      </c>
      <c r="B460" s="50" t="s">
        <v>1260</v>
      </c>
      <c r="C460" s="51">
        <f t="shared" si="100"/>
        <v>134025</v>
      </c>
      <c r="D460" s="51">
        <f t="shared" si="101"/>
        <v>0</v>
      </c>
      <c r="E460" s="51">
        <v>0</v>
      </c>
      <c r="F460" s="51">
        <v>0</v>
      </c>
      <c r="G460" s="51">
        <v>0</v>
      </c>
      <c r="H460" s="51">
        <v>0</v>
      </c>
      <c r="I460" s="51">
        <v>0</v>
      </c>
      <c r="J460" s="51">
        <v>0</v>
      </c>
      <c r="K460" s="51">
        <v>0</v>
      </c>
      <c r="L460" s="51">
        <v>0</v>
      </c>
      <c r="M460" s="51">
        <v>0</v>
      </c>
      <c r="N460" s="51">
        <v>0</v>
      </c>
      <c r="O460" s="51">
        <v>0</v>
      </c>
      <c r="P460" s="51">
        <v>0</v>
      </c>
      <c r="Q460" s="51">
        <v>0</v>
      </c>
      <c r="R460" s="51">
        <v>0</v>
      </c>
      <c r="S460" s="51">
        <v>0</v>
      </c>
      <c r="T460" s="51">
        <v>0</v>
      </c>
      <c r="U460" s="51">
        <v>0</v>
      </c>
      <c r="V460" s="51">
        <v>134025</v>
      </c>
      <c r="W460" s="183"/>
      <c r="X460" s="183"/>
      <c r="Y460" s="183"/>
      <c r="Z460" s="57"/>
    </row>
    <row r="461" spans="1:26" s="16" customFormat="1" ht="15.75" x14ac:dyDescent="0.25">
      <c r="A461" s="206" t="s">
        <v>355</v>
      </c>
      <c r="B461" s="50" t="s">
        <v>1261</v>
      </c>
      <c r="C461" s="51">
        <f t="shared" si="100"/>
        <v>2329378</v>
      </c>
      <c r="D461" s="51">
        <f t="shared" si="101"/>
        <v>0</v>
      </c>
      <c r="E461" s="51">
        <v>0</v>
      </c>
      <c r="F461" s="51">
        <v>0</v>
      </c>
      <c r="G461" s="51">
        <v>0</v>
      </c>
      <c r="H461" s="51">
        <v>0</v>
      </c>
      <c r="I461" s="51">
        <v>0</v>
      </c>
      <c r="J461" s="51">
        <v>0</v>
      </c>
      <c r="K461" s="51">
        <v>0</v>
      </c>
      <c r="L461" s="51">
        <v>2335</v>
      </c>
      <c r="M461" s="51">
        <v>2262319</v>
      </c>
      <c r="N461" s="51">
        <v>0</v>
      </c>
      <c r="O461" s="51">
        <v>0</v>
      </c>
      <c r="P461" s="51">
        <v>0</v>
      </c>
      <c r="Q461" s="51">
        <v>0</v>
      </c>
      <c r="R461" s="51">
        <v>0</v>
      </c>
      <c r="S461" s="51">
        <v>0</v>
      </c>
      <c r="T461" s="51">
        <v>0</v>
      </c>
      <c r="U461" s="51">
        <v>0</v>
      </c>
      <c r="V461" s="51">
        <v>67059</v>
      </c>
      <c r="W461" s="183"/>
      <c r="X461" s="183"/>
      <c r="Y461" s="183"/>
      <c r="Z461" s="57"/>
    </row>
    <row r="462" spans="1:26" s="16" customFormat="1" ht="15.75" x14ac:dyDescent="0.25">
      <c r="A462" s="206" t="s">
        <v>1247</v>
      </c>
      <c r="B462" s="50" t="s">
        <v>1262</v>
      </c>
      <c r="C462" s="51">
        <f t="shared" si="100"/>
        <v>3014868.7</v>
      </c>
      <c r="D462" s="51">
        <f t="shared" si="101"/>
        <v>0</v>
      </c>
      <c r="E462" s="51">
        <v>0</v>
      </c>
      <c r="F462" s="51">
        <v>0</v>
      </c>
      <c r="G462" s="51">
        <v>0</v>
      </c>
      <c r="H462" s="51">
        <v>0</v>
      </c>
      <c r="I462" s="51">
        <v>0</v>
      </c>
      <c r="J462" s="51">
        <v>0</v>
      </c>
      <c r="K462" s="51">
        <v>0</v>
      </c>
      <c r="L462" s="51">
        <v>480.9</v>
      </c>
      <c r="M462" s="51">
        <v>2941844.7</v>
      </c>
      <c r="N462" s="51">
        <v>0</v>
      </c>
      <c r="O462" s="51">
        <v>0</v>
      </c>
      <c r="P462" s="51">
        <v>0</v>
      </c>
      <c r="Q462" s="51">
        <v>0</v>
      </c>
      <c r="R462" s="51">
        <v>0</v>
      </c>
      <c r="S462" s="51">
        <v>0</v>
      </c>
      <c r="T462" s="51">
        <v>0</v>
      </c>
      <c r="U462" s="51">
        <v>0</v>
      </c>
      <c r="V462" s="51">
        <v>73024</v>
      </c>
      <c r="W462" s="183"/>
      <c r="X462" s="183"/>
      <c r="Y462" s="183"/>
      <c r="Z462" s="57"/>
    </row>
    <row r="463" spans="1:26" s="16" customFormat="1" ht="15.75" x14ac:dyDescent="0.25">
      <c r="A463" s="206" t="s">
        <v>1248</v>
      </c>
      <c r="B463" s="50" t="s">
        <v>687</v>
      </c>
      <c r="C463" s="51">
        <f t="shared" si="100"/>
        <v>2554292</v>
      </c>
      <c r="D463" s="51">
        <f t="shared" si="101"/>
        <v>2554292</v>
      </c>
      <c r="E463" s="51">
        <v>0</v>
      </c>
      <c r="F463" s="51">
        <v>0</v>
      </c>
      <c r="G463" s="51">
        <v>0</v>
      </c>
      <c r="H463" s="51">
        <v>0</v>
      </c>
      <c r="I463" s="51">
        <v>2554292</v>
      </c>
      <c r="J463" s="51">
        <v>0</v>
      </c>
      <c r="K463" s="51">
        <v>0</v>
      </c>
      <c r="L463" s="157">
        <v>0</v>
      </c>
      <c r="M463" s="51">
        <v>0</v>
      </c>
      <c r="N463" s="51">
        <v>0</v>
      </c>
      <c r="O463" s="51">
        <v>0</v>
      </c>
      <c r="P463" s="51">
        <v>0</v>
      </c>
      <c r="Q463" s="51">
        <v>0</v>
      </c>
      <c r="R463" s="51">
        <v>0</v>
      </c>
      <c r="S463" s="51">
        <v>0</v>
      </c>
      <c r="T463" s="51">
        <v>0</v>
      </c>
      <c r="U463" s="51">
        <v>0</v>
      </c>
      <c r="V463" s="51">
        <v>0</v>
      </c>
      <c r="W463" s="183"/>
      <c r="X463" s="183"/>
      <c r="Y463" s="183"/>
      <c r="Z463" s="57"/>
    </row>
    <row r="464" spans="1:26" s="16" customFormat="1" ht="15.75" x14ac:dyDescent="0.25">
      <c r="A464" s="206" t="s">
        <v>1249</v>
      </c>
      <c r="B464" s="50" t="s">
        <v>1263</v>
      </c>
      <c r="C464" s="51">
        <f t="shared" si="100"/>
        <v>121176</v>
      </c>
      <c r="D464" s="51">
        <f t="shared" si="101"/>
        <v>0</v>
      </c>
      <c r="E464" s="51">
        <v>0</v>
      </c>
      <c r="F464" s="51">
        <v>0</v>
      </c>
      <c r="G464" s="51">
        <v>0</v>
      </c>
      <c r="H464" s="51">
        <v>0</v>
      </c>
      <c r="I464" s="51">
        <v>0</v>
      </c>
      <c r="J464" s="51">
        <v>0</v>
      </c>
      <c r="K464" s="51">
        <v>0</v>
      </c>
      <c r="L464" s="157">
        <v>0</v>
      </c>
      <c r="M464" s="51">
        <v>0</v>
      </c>
      <c r="N464" s="51">
        <v>0</v>
      </c>
      <c r="O464" s="51">
        <v>0</v>
      </c>
      <c r="P464" s="51">
        <v>0</v>
      </c>
      <c r="Q464" s="51">
        <v>0</v>
      </c>
      <c r="R464" s="51">
        <v>0</v>
      </c>
      <c r="S464" s="51">
        <v>0</v>
      </c>
      <c r="T464" s="51">
        <v>0</v>
      </c>
      <c r="U464" s="51">
        <v>0</v>
      </c>
      <c r="V464" s="51">
        <v>121176</v>
      </c>
      <c r="W464" s="183"/>
      <c r="X464" s="183"/>
      <c r="Y464" s="183"/>
      <c r="Z464" s="57"/>
    </row>
    <row r="465" spans="1:26" s="16" customFormat="1" ht="15.75" x14ac:dyDescent="0.25">
      <c r="A465" s="206" t="s">
        <v>1250</v>
      </c>
      <c r="B465" s="50" t="s">
        <v>688</v>
      </c>
      <c r="C465" s="51">
        <f t="shared" si="100"/>
        <v>351224</v>
      </c>
      <c r="D465" s="51">
        <f t="shared" si="101"/>
        <v>246369</v>
      </c>
      <c r="E465" s="51">
        <v>0</v>
      </c>
      <c r="F465" s="51">
        <v>0</v>
      </c>
      <c r="G465" s="51">
        <v>0</v>
      </c>
      <c r="H465" s="51">
        <v>246369</v>
      </c>
      <c r="I465" s="51">
        <v>0</v>
      </c>
      <c r="J465" s="51">
        <v>0</v>
      </c>
      <c r="K465" s="51">
        <v>0</v>
      </c>
      <c r="L465" s="51">
        <v>0</v>
      </c>
      <c r="M465" s="51">
        <v>0</v>
      </c>
      <c r="N465" s="51">
        <v>0</v>
      </c>
      <c r="O465" s="51">
        <v>0</v>
      </c>
      <c r="P465" s="51">
        <v>0</v>
      </c>
      <c r="Q465" s="51">
        <v>0</v>
      </c>
      <c r="R465" s="51">
        <v>0</v>
      </c>
      <c r="S465" s="51">
        <v>0</v>
      </c>
      <c r="T465" s="51">
        <v>0</v>
      </c>
      <c r="U465" s="51">
        <v>0</v>
      </c>
      <c r="V465" s="51">
        <v>104855</v>
      </c>
      <c r="W465" s="183"/>
      <c r="X465" s="183"/>
      <c r="Y465" s="183"/>
      <c r="Z465" s="57"/>
    </row>
    <row r="466" spans="1:26" s="16" customFormat="1" ht="16.5" customHeight="1" x14ac:dyDescent="0.25">
      <c r="A466" s="206" t="s">
        <v>1251</v>
      </c>
      <c r="B466" s="50" t="s">
        <v>689</v>
      </c>
      <c r="C466" s="51">
        <f t="shared" si="100"/>
        <v>375142</v>
      </c>
      <c r="D466" s="51">
        <f t="shared" si="101"/>
        <v>270281</v>
      </c>
      <c r="E466" s="51">
        <v>0</v>
      </c>
      <c r="F466" s="51">
        <v>0</v>
      </c>
      <c r="G466" s="51">
        <v>0</v>
      </c>
      <c r="H466" s="51">
        <v>270281</v>
      </c>
      <c r="I466" s="51">
        <v>0</v>
      </c>
      <c r="J466" s="51">
        <v>0</v>
      </c>
      <c r="K466" s="51">
        <v>0</v>
      </c>
      <c r="L466" s="51">
        <v>0</v>
      </c>
      <c r="M466" s="51">
        <v>0</v>
      </c>
      <c r="N466" s="51">
        <v>0</v>
      </c>
      <c r="O466" s="51">
        <v>0</v>
      </c>
      <c r="P466" s="51">
        <v>0</v>
      </c>
      <c r="Q466" s="51">
        <v>0</v>
      </c>
      <c r="R466" s="51">
        <v>0</v>
      </c>
      <c r="S466" s="51">
        <v>0</v>
      </c>
      <c r="T466" s="51">
        <v>0</v>
      </c>
      <c r="U466" s="51">
        <v>0</v>
      </c>
      <c r="V466" s="51">
        <v>104861</v>
      </c>
      <c r="W466" s="183"/>
      <c r="X466" s="183"/>
      <c r="Y466" s="183"/>
      <c r="Z466" s="57"/>
    </row>
    <row r="467" spans="1:26" s="16" customFormat="1" ht="15.75" x14ac:dyDescent="0.25">
      <c r="A467" s="206" t="s">
        <v>1252</v>
      </c>
      <c r="B467" s="50" t="s">
        <v>690</v>
      </c>
      <c r="C467" s="51">
        <f t="shared" si="100"/>
        <v>2950093</v>
      </c>
      <c r="D467" s="51">
        <f t="shared" si="101"/>
        <v>2708335</v>
      </c>
      <c r="E467" s="51">
        <v>2469485</v>
      </c>
      <c r="F467" s="51">
        <v>0</v>
      </c>
      <c r="G467" s="51">
        <v>0</v>
      </c>
      <c r="H467" s="51">
        <v>238850</v>
      </c>
      <c r="I467" s="51">
        <v>0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1">
        <v>0</v>
      </c>
      <c r="Q467" s="51">
        <v>0</v>
      </c>
      <c r="R467" s="51">
        <v>0</v>
      </c>
      <c r="S467" s="51">
        <v>0</v>
      </c>
      <c r="T467" s="51">
        <v>0</v>
      </c>
      <c r="U467" s="51">
        <v>0</v>
      </c>
      <c r="V467" s="51">
        <v>241758</v>
      </c>
      <c r="W467" s="183"/>
      <c r="X467" s="183"/>
      <c r="Y467" s="183"/>
      <c r="Z467" s="57"/>
    </row>
    <row r="468" spans="1:26" s="16" customFormat="1" ht="15.75" x14ac:dyDescent="0.25">
      <c r="A468" s="206" t="s">
        <v>1253</v>
      </c>
      <c r="B468" s="50" t="s">
        <v>674</v>
      </c>
      <c r="C468" s="51">
        <f>D468+M468+Q468+V468+S468</f>
        <v>1021611</v>
      </c>
      <c r="D468" s="51">
        <f t="shared" si="101"/>
        <v>811573</v>
      </c>
      <c r="E468" s="51">
        <v>0</v>
      </c>
      <c r="F468" s="51">
        <v>417678</v>
      </c>
      <c r="G468" s="51">
        <v>0</v>
      </c>
      <c r="H468" s="51">
        <v>393895</v>
      </c>
      <c r="I468" s="51">
        <v>0</v>
      </c>
      <c r="J468" s="51">
        <v>0</v>
      </c>
      <c r="K468" s="51">
        <v>0</v>
      </c>
      <c r="L468" s="51">
        <v>0</v>
      </c>
      <c r="M468" s="51">
        <v>0</v>
      </c>
      <c r="N468" s="51">
        <v>0</v>
      </c>
      <c r="O468" s="51">
        <v>0</v>
      </c>
      <c r="P468" s="51">
        <v>0</v>
      </c>
      <c r="Q468" s="51">
        <v>0</v>
      </c>
      <c r="R468" s="51">
        <v>0</v>
      </c>
      <c r="S468" s="51">
        <v>0</v>
      </c>
      <c r="T468" s="51">
        <v>0</v>
      </c>
      <c r="U468" s="51">
        <v>0</v>
      </c>
      <c r="V468" s="51">
        <v>210038</v>
      </c>
      <c r="W468" s="183"/>
      <c r="X468" s="183"/>
      <c r="Y468" s="183"/>
      <c r="Z468" s="57"/>
    </row>
    <row r="469" spans="1:26" s="16" customFormat="1" ht="15.75" x14ac:dyDescent="0.25">
      <c r="A469" s="206" t="s">
        <v>1254</v>
      </c>
      <c r="B469" s="229" t="s">
        <v>675</v>
      </c>
      <c r="C469" s="51">
        <f t="shared" si="100"/>
        <v>488506</v>
      </c>
      <c r="D469" s="51">
        <f t="shared" si="101"/>
        <v>383527</v>
      </c>
      <c r="E469" s="157">
        <v>0</v>
      </c>
      <c r="F469" s="51">
        <v>0</v>
      </c>
      <c r="G469" s="157">
        <v>0</v>
      </c>
      <c r="H469" s="51">
        <v>383527</v>
      </c>
      <c r="I469" s="51">
        <v>0</v>
      </c>
      <c r="J469" s="157">
        <v>0</v>
      </c>
      <c r="K469" s="157">
        <v>0</v>
      </c>
      <c r="L469" s="157">
        <v>0</v>
      </c>
      <c r="M469" s="157">
        <v>0</v>
      </c>
      <c r="N469" s="157">
        <v>0</v>
      </c>
      <c r="O469" s="157">
        <v>0</v>
      </c>
      <c r="P469" s="51">
        <v>0</v>
      </c>
      <c r="Q469" s="51">
        <v>0</v>
      </c>
      <c r="R469" s="51">
        <v>0</v>
      </c>
      <c r="S469" s="51">
        <v>0</v>
      </c>
      <c r="T469" s="51">
        <v>0</v>
      </c>
      <c r="U469" s="51">
        <v>0</v>
      </c>
      <c r="V469" s="51">
        <v>104979</v>
      </c>
      <c r="W469" s="183"/>
      <c r="X469" s="183"/>
      <c r="Y469" s="183"/>
      <c r="Z469" s="57"/>
    </row>
    <row r="470" spans="1:26" s="16" customFormat="1" ht="15.75" x14ac:dyDescent="0.25">
      <c r="A470" s="206" t="s">
        <v>1255</v>
      </c>
      <c r="B470" s="50" t="s">
        <v>691</v>
      </c>
      <c r="C470" s="51">
        <f t="shared" si="100"/>
        <v>3256900</v>
      </c>
      <c r="D470" s="51">
        <f t="shared" si="101"/>
        <v>3014389</v>
      </c>
      <c r="E470" s="51">
        <v>2856029</v>
      </c>
      <c r="F470" s="51">
        <v>0</v>
      </c>
      <c r="G470" s="51">
        <v>0</v>
      </c>
      <c r="H470" s="51">
        <v>158360</v>
      </c>
      <c r="I470" s="51">
        <v>0</v>
      </c>
      <c r="J470" s="51">
        <v>0</v>
      </c>
      <c r="K470" s="51">
        <v>0</v>
      </c>
      <c r="L470" s="51">
        <v>0</v>
      </c>
      <c r="M470" s="51">
        <v>0</v>
      </c>
      <c r="N470" s="51">
        <v>0</v>
      </c>
      <c r="O470" s="51">
        <v>0</v>
      </c>
      <c r="P470" s="51">
        <v>0</v>
      </c>
      <c r="Q470" s="51">
        <v>0</v>
      </c>
      <c r="R470" s="51">
        <v>0</v>
      </c>
      <c r="S470" s="51">
        <v>0</v>
      </c>
      <c r="T470" s="51">
        <v>0</v>
      </c>
      <c r="U470" s="51">
        <v>0</v>
      </c>
      <c r="V470" s="51">
        <v>242511</v>
      </c>
      <c r="W470" s="183"/>
      <c r="X470" s="183"/>
      <c r="Y470" s="183"/>
      <c r="Z470" s="57"/>
    </row>
    <row r="471" spans="1:26" s="16" customFormat="1" x14ac:dyDescent="0.25">
      <c r="A471" s="52" t="s">
        <v>363</v>
      </c>
      <c r="B471" s="41" t="s">
        <v>356</v>
      </c>
      <c r="C471" s="43">
        <f t="shared" ref="C471:V471" si="102">SUM(C472:C476)</f>
        <v>4042130</v>
      </c>
      <c r="D471" s="43">
        <f t="shared" si="102"/>
        <v>4042130</v>
      </c>
      <c r="E471" s="43">
        <f t="shared" si="102"/>
        <v>2202704</v>
      </c>
      <c r="F471" s="43">
        <f t="shared" si="102"/>
        <v>587788</v>
      </c>
      <c r="G471" s="43">
        <f t="shared" si="102"/>
        <v>0</v>
      </c>
      <c r="H471" s="43">
        <f t="shared" si="102"/>
        <v>1251638</v>
      </c>
      <c r="I471" s="43">
        <f t="shared" si="102"/>
        <v>0</v>
      </c>
      <c r="J471" s="43">
        <f t="shared" si="102"/>
        <v>0</v>
      </c>
      <c r="K471" s="43">
        <f t="shared" si="102"/>
        <v>0</v>
      </c>
      <c r="L471" s="43">
        <f t="shared" si="102"/>
        <v>0</v>
      </c>
      <c r="M471" s="43">
        <f t="shared" si="102"/>
        <v>0</v>
      </c>
      <c r="N471" s="43">
        <f t="shared" si="102"/>
        <v>0</v>
      </c>
      <c r="O471" s="43">
        <f t="shared" si="102"/>
        <v>0</v>
      </c>
      <c r="P471" s="43">
        <f t="shared" si="102"/>
        <v>0</v>
      </c>
      <c r="Q471" s="43">
        <f t="shared" si="102"/>
        <v>0</v>
      </c>
      <c r="R471" s="43">
        <f t="shared" si="102"/>
        <v>0</v>
      </c>
      <c r="S471" s="43">
        <f t="shared" si="102"/>
        <v>0</v>
      </c>
      <c r="T471" s="43">
        <f t="shared" si="102"/>
        <v>0</v>
      </c>
      <c r="U471" s="43">
        <f t="shared" si="102"/>
        <v>0</v>
      </c>
      <c r="V471" s="43">
        <f t="shared" si="102"/>
        <v>0</v>
      </c>
      <c r="W471" s="57"/>
      <c r="X471" s="57"/>
      <c r="Y471" s="57"/>
      <c r="Z471" s="57"/>
    </row>
    <row r="472" spans="1:26" s="4" customFormat="1" ht="15" customHeight="1" x14ac:dyDescent="0.25">
      <c r="A472" s="289" t="s">
        <v>364</v>
      </c>
      <c r="B472" s="29" t="s">
        <v>357</v>
      </c>
      <c r="C472" s="28">
        <f>D472+M472+Q472+V472</f>
        <v>2790492</v>
      </c>
      <c r="D472" s="28">
        <f>SUM(E472:I472)</f>
        <v>2790492</v>
      </c>
      <c r="E472" s="28">
        <v>2202704</v>
      </c>
      <c r="F472" s="280">
        <v>587788</v>
      </c>
      <c r="G472" s="28">
        <v>0</v>
      </c>
      <c r="H472" s="28">
        <v>0</v>
      </c>
      <c r="I472" s="28">
        <v>0</v>
      </c>
      <c r="J472" s="163">
        <v>0</v>
      </c>
      <c r="K472" s="163">
        <v>0</v>
      </c>
      <c r="L472" s="28">
        <v>0</v>
      </c>
      <c r="M472" s="28">
        <v>0</v>
      </c>
      <c r="N472" s="163">
        <v>0</v>
      </c>
      <c r="O472" s="163">
        <v>0</v>
      </c>
      <c r="P472" s="28">
        <v>0</v>
      </c>
      <c r="Q472" s="28">
        <v>0</v>
      </c>
      <c r="R472" s="28">
        <v>0</v>
      </c>
      <c r="S472" s="28">
        <v>0</v>
      </c>
      <c r="T472" s="163">
        <v>0</v>
      </c>
      <c r="U472" s="163">
        <v>0</v>
      </c>
      <c r="V472" s="163">
        <v>0</v>
      </c>
      <c r="W472" s="190"/>
      <c r="X472" s="190"/>
      <c r="Y472" s="190"/>
      <c r="Z472" s="190"/>
    </row>
    <row r="473" spans="1:26" s="4" customFormat="1" ht="15" customHeight="1" x14ac:dyDescent="0.25">
      <c r="A473" s="289" t="s">
        <v>365</v>
      </c>
      <c r="B473" s="29" t="s">
        <v>358</v>
      </c>
      <c r="C473" s="28">
        <f>D473+M473+Q473+V473</f>
        <v>232379</v>
      </c>
      <c r="D473" s="28">
        <f>SUM(E473:I473)</f>
        <v>232379</v>
      </c>
      <c r="E473" s="283">
        <v>0</v>
      </c>
      <c r="F473" s="283">
        <v>0</v>
      </c>
      <c r="G473" s="24">
        <v>0</v>
      </c>
      <c r="H473" s="24">
        <v>232379</v>
      </c>
      <c r="I473" s="24">
        <v>0</v>
      </c>
      <c r="J473" s="27">
        <v>0</v>
      </c>
      <c r="K473" s="27">
        <v>0</v>
      </c>
      <c r="L473" s="24">
        <v>0</v>
      </c>
      <c r="M473" s="24">
        <v>0</v>
      </c>
      <c r="N473" s="27">
        <v>0</v>
      </c>
      <c r="O473" s="27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0</v>
      </c>
      <c r="W473" s="190"/>
      <c r="X473" s="190"/>
      <c r="Y473" s="190"/>
      <c r="Z473" s="190"/>
    </row>
    <row r="474" spans="1:26" s="4" customFormat="1" ht="15" customHeight="1" x14ac:dyDescent="0.25">
      <c r="A474" s="289" t="s">
        <v>366</v>
      </c>
      <c r="B474" s="29" t="s">
        <v>359</v>
      </c>
      <c r="C474" s="28">
        <f>D474+M474+Q474+V474</f>
        <v>232596</v>
      </c>
      <c r="D474" s="28">
        <f>SUM(E474:I474)</f>
        <v>232596</v>
      </c>
      <c r="E474" s="24">
        <v>0</v>
      </c>
      <c r="F474" s="24">
        <v>0</v>
      </c>
      <c r="G474" s="24">
        <v>0</v>
      </c>
      <c r="H474" s="24">
        <v>232596</v>
      </c>
      <c r="I474" s="24">
        <v>0</v>
      </c>
      <c r="J474" s="27">
        <v>0</v>
      </c>
      <c r="K474" s="27">
        <v>0</v>
      </c>
      <c r="L474" s="24">
        <v>0</v>
      </c>
      <c r="M474" s="24">
        <v>0</v>
      </c>
      <c r="N474" s="27">
        <v>0</v>
      </c>
      <c r="O474" s="27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190"/>
      <c r="X474" s="190"/>
      <c r="Y474" s="190"/>
      <c r="Z474" s="190"/>
    </row>
    <row r="475" spans="1:26" x14ac:dyDescent="0.25">
      <c r="A475" s="289" t="s">
        <v>367</v>
      </c>
      <c r="B475" s="207" t="s">
        <v>361</v>
      </c>
      <c r="C475" s="28">
        <f>D475+M475+Q475+V475</f>
        <v>351592</v>
      </c>
      <c r="D475" s="28">
        <f>SUM(E475:I475)</f>
        <v>351592</v>
      </c>
      <c r="E475" s="24">
        <v>0</v>
      </c>
      <c r="F475" s="24">
        <v>0</v>
      </c>
      <c r="G475" s="24">
        <v>0</v>
      </c>
      <c r="H475" s="24">
        <v>351592</v>
      </c>
      <c r="I475" s="24">
        <v>0</v>
      </c>
      <c r="J475" s="27">
        <v>0</v>
      </c>
      <c r="K475" s="27">
        <v>0</v>
      </c>
      <c r="L475" s="24">
        <v>0</v>
      </c>
      <c r="M475" s="24">
        <v>0</v>
      </c>
      <c r="N475" s="27">
        <v>0</v>
      </c>
      <c r="O475" s="27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</row>
    <row r="476" spans="1:26" x14ac:dyDescent="0.25">
      <c r="A476" s="289" t="s">
        <v>368</v>
      </c>
      <c r="B476" s="207" t="s">
        <v>362</v>
      </c>
      <c r="C476" s="28">
        <f>D476+M476+Q476+V476</f>
        <v>435071</v>
      </c>
      <c r="D476" s="28">
        <f>SUM(E476:I476)</f>
        <v>435071</v>
      </c>
      <c r="E476" s="24">
        <v>0</v>
      </c>
      <c r="F476" s="24">
        <v>0</v>
      </c>
      <c r="G476" s="24">
        <v>0</v>
      </c>
      <c r="H476" s="24">
        <v>435071</v>
      </c>
      <c r="I476" s="24">
        <v>0</v>
      </c>
      <c r="J476" s="27">
        <v>0</v>
      </c>
      <c r="K476" s="27">
        <v>0</v>
      </c>
      <c r="L476" s="24">
        <v>0</v>
      </c>
      <c r="M476" s="281">
        <v>0</v>
      </c>
      <c r="N476" s="27">
        <v>0</v>
      </c>
      <c r="O476" s="27">
        <v>0</v>
      </c>
      <c r="P476" s="24">
        <v>0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</row>
    <row r="477" spans="1:26" s="16" customFormat="1" x14ac:dyDescent="0.25">
      <c r="A477" s="52" t="s">
        <v>376</v>
      </c>
      <c r="B477" s="41" t="s">
        <v>373</v>
      </c>
      <c r="C477" s="43">
        <f>SUM(C478:C480)</f>
        <v>10113504.370000001</v>
      </c>
      <c r="D477" s="43">
        <f t="shared" ref="D477:V477" si="103">SUM(D478:D480)</f>
        <v>2110414.37</v>
      </c>
      <c r="E477" s="43">
        <f t="shared" si="103"/>
        <v>1639145.07</v>
      </c>
      <c r="F477" s="43">
        <f t="shared" si="103"/>
        <v>0</v>
      </c>
      <c r="G477" s="43">
        <f t="shared" si="103"/>
        <v>0</v>
      </c>
      <c r="H477" s="43">
        <f t="shared" si="103"/>
        <v>471269.3</v>
      </c>
      <c r="I477" s="43">
        <f t="shared" si="103"/>
        <v>0</v>
      </c>
      <c r="J477" s="43">
        <f t="shared" si="103"/>
        <v>0</v>
      </c>
      <c r="K477" s="43">
        <f t="shared" si="103"/>
        <v>0</v>
      </c>
      <c r="L477" s="43">
        <f t="shared" si="103"/>
        <v>2051.6</v>
      </c>
      <c r="M477" s="43">
        <f t="shared" si="103"/>
        <v>8003090</v>
      </c>
      <c r="N477" s="43">
        <f t="shared" si="103"/>
        <v>0</v>
      </c>
      <c r="O477" s="43">
        <f t="shared" si="103"/>
        <v>0</v>
      </c>
      <c r="P477" s="43">
        <f t="shared" si="103"/>
        <v>0</v>
      </c>
      <c r="Q477" s="43">
        <f t="shared" si="103"/>
        <v>0</v>
      </c>
      <c r="R477" s="43">
        <f t="shared" si="103"/>
        <v>0</v>
      </c>
      <c r="S477" s="43">
        <f t="shared" si="103"/>
        <v>0</v>
      </c>
      <c r="T477" s="43">
        <f t="shared" si="103"/>
        <v>0</v>
      </c>
      <c r="U477" s="43">
        <f t="shared" si="103"/>
        <v>0</v>
      </c>
      <c r="V477" s="43">
        <f t="shared" si="103"/>
        <v>0</v>
      </c>
      <c r="W477" s="57"/>
      <c r="X477" s="57"/>
      <c r="Y477" s="57"/>
      <c r="Z477" s="57"/>
    </row>
    <row r="478" spans="1:26" s="16" customFormat="1" x14ac:dyDescent="0.25">
      <c r="A478" s="206" t="s">
        <v>377</v>
      </c>
      <c r="B478" s="47" t="s">
        <v>379</v>
      </c>
      <c r="C478" s="51">
        <f>D478+M478+O478+Q478+V478</f>
        <v>8003090</v>
      </c>
      <c r="D478" s="51">
        <f>SUM(E478:I478)</f>
        <v>0</v>
      </c>
      <c r="E478" s="51">
        <v>0</v>
      </c>
      <c r="F478" s="51">
        <v>0</v>
      </c>
      <c r="G478" s="51">
        <v>0</v>
      </c>
      <c r="H478" s="51">
        <v>0</v>
      </c>
      <c r="I478" s="51">
        <v>0</v>
      </c>
      <c r="J478" s="157">
        <v>0</v>
      </c>
      <c r="K478" s="51">
        <v>0</v>
      </c>
      <c r="L478" s="51">
        <v>2051.6</v>
      </c>
      <c r="M478" s="51">
        <v>8003090</v>
      </c>
      <c r="N478" s="51">
        <v>0</v>
      </c>
      <c r="O478" s="157">
        <v>0</v>
      </c>
      <c r="P478" s="51">
        <v>0</v>
      </c>
      <c r="Q478" s="51">
        <v>0</v>
      </c>
      <c r="R478" s="51">
        <v>0</v>
      </c>
      <c r="S478" s="51">
        <v>0</v>
      </c>
      <c r="T478" s="51">
        <v>0</v>
      </c>
      <c r="U478" s="51">
        <v>0</v>
      </c>
      <c r="V478" s="153">
        <v>0</v>
      </c>
      <c r="W478" s="57"/>
      <c r="X478" s="57"/>
      <c r="Y478" s="57"/>
      <c r="Z478" s="57"/>
    </row>
    <row r="479" spans="1:26" s="16" customFormat="1" x14ac:dyDescent="0.25">
      <c r="A479" s="206" t="s">
        <v>378</v>
      </c>
      <c r="B479" s="50" t="s">
        <v>721</v>
      </c>
      <c r="C479" s="51">
        <f>D479+M479+O479+Q479+V479</f>
        <v>1639145.07</v>
      </c>
      <c r="D479" s="51">
        <f>SUM(E479:I479)</f>
        <v>1639145.07</v>
      </c>
      <c r="E479" s="51">
        <v>1639145.07</v>
      </c>
      <c r="F479" s="51">
        <v>0</v>
      </c>
      <c r="G479" s="51">
        <v>0</v>
      </c>
      <c r="H479" s="51">
        <v>0</v>
      </c>
      <c r="I479" s="51">
        <v>0</v>
      </c>
      <c r="J479" s="157">
        <v>0</v>
      </c>
      <c r="K479" s="51">
        <v>0</v>
      </c>
      <c r="L479" s="51">
        <v>0</v>
      </c>
      <c r="M479" s="51">
        <v>0</v>
      </c>
      <c r="N479" s="51">
        <v>0</v>
      </c>
      <c r="O479" s="157">
        <v>0</v>
      </c>
      <c r="P479" s="51">
        <v>0</v>
      </c>
      <c r="Q479" s="51">
        <v>0</v>
      </c>
      <c r="R479" s="51">
        <v>0</v>
      </c>
      <c r="S479" s="51">
        <v>0</v>
      </c>
      <c r="T479" s="51">
        <v>0</v>
      </c>
      <c r="U479" s="51">
        <v>0</v>
      </c>
      <c r="V479" s="51">
        <v>0</v>
      </c>
      <c r="W479" s="57"/>
      <c r="X479" s="57"/>
      <c r="Y479" s="57"/>
      <c r="Z479" s="57"/>
    </row>
    <row r="480" spans="1:26" s="16" customFormat="1" x14ac:dyDescent="0.25">
      <c r="A480" s="206" t="s">
        <v>709</v>
      </c>
      <c r="B480" s="50" t="s">
        <v>722</v>
      </c>
      <c r="C480" s="51">
        <f>D480+M480+O480+Q480+V480</f>
        <v>471269.3</v>
      </c>
      <c r="D480" s="51">
        <f>SUM(E480:I480)</f>
        <v>471269.3</v>
      </c>
      <c r="E480" s="51">
        <v>0</v>
      </c>
      <c r="F480" s="51">
        <v>0</v>
      </c>
      <c r="G480" s="51">
        <v>0</v>
      </c>
      <c r="H480" s="51">
        <v>471269.3</v>
      </c>
      <c r="I480" s="51">
        <v>0</v>
      </c>
      <c r="J480" s="157">
        <v>0</v>
      </c>
      <c r="K480" s="51">
        <v>0</v>
      </c>
      <c r="L480" s="51">
        <v>0</v>
      </c>
      <c r="M480" s="51">
        <v>0</v>
      </c>
      <c r="N480" s="51">
        <v>0</v>
      </c>
      <c r="O480" s="157">
        <v>0</v>
      </c>
      <c r="P480" s="51">
        <v>0</v>
      </c>
      <c r="Q480" s="51">
        <v>0</v>
      </c>
      <c r="R480" s="51">
        <v>0</v>
      </c>
      <c r="S480" s="51">
        <v>0</v>
      </c>
      <c r="T480" s="51">
        <v>0</v>
      </c>
      <c r="U480" s="51">
        <v>0</v>
      </c>
      <c r="V480" s="51">
        <v>0</v>
      </c>
      <c r="W480" s="57"/>
      <c r="X480" s="57"/>
      <c r="Y480" s="57"/>
      <c r="Z480" s="57"/>
    </row>
    <row r="481" spans="1:26" s="15" customFormat="1" x14ac:dyDescent="0.25">
      <c r="A481" s="52" t="s">
        <v>384</v>
      </c>
      <c r="B481" s="41" t="s">
        <v>635</v>
      </c>
      <c r="C481" s="43">
        <f>SUM(C482:C483)</f>
        <v>3513320</v>
      </c>
      <c r="D481" s="43">
        <f t="shared" ref="D481:V481" si="104">SUM(D482:D483)</f>
        <v>0</v>
      </c>
      <c r="E481" s="43">
        <f t="shared" si="104"/>
        <v>0</v>
      </c>
      <c r="F481" s="43">
        <f t="shared" si="104"/>
        <v>0</v>
      </c>
      <c r="G481" s="43">
        <f t="shared" si="104"/>
        <v>0</v>
      </c>
      <c r="H481" s="43">
        <f t="shared" si="104"/>
        <v>0</v>
      </c>
      <c r="I481" s="43">
        <f t="shared" si="104"/>
        <v>0</v>
      </c>
      <c r="J481" s="43">
        <f t="shared" si="104"/>
        <v>0</v>
      </c>
      <c r="K481" s="43">
        <f t="shared" si="104"/>
        <v>0</v>
      </c>
      <c r="L481" s="43">
        <f t="shared" si="104"/>
        <v>1118.07</v>
      </c>
      <c r="M481" s="43">
        <f t="shared" si="104"/>
        <v>3513320</v>
      </c>
      <c r="N481" s="43">
        <f t="shared" si="104"/>
        <v>0</v>
      </c>
      <c r="O481" s="43">
        <f t="shared" si="104"/>
        <v>0</v>
      </c>
      <c r="P481" s="43">
        <f t="shared" si="104"/>
        <v>0</v>
      </c>
      <c r="Q481" s="43">
        <f t="shared" si="104"/>
        <v>0</v>
      </c>
      <c r="R481" s="43">
        <f t="shared" si="104"/>
        <v>0</v>
      </c>
      <c r="S481" s="43">
        <f t="shared" si="104"/>
        <v>0</v>
      </c>
      <c r="T481" s="43">
        <f t="shared" si="104"/>
        <v>0</v>
      </c>
      <c r="U481" s="43">
        <f t="shared" si="104"/>
        <v>0</v>
      </c>
      <c r="V481" s="43">
        <f t="shared" si="104"/>
        <v>0</v>
      </c>
      <c r="W481" s="44"/>
      <c r="X481" s="44"/>
      <c r="Y481" s="44"/>
      <c r="Z481" s="44"/>
    </row>
    <row r="482" spans="1:26" s="15" customFormat="1" x14ac:dyDescent="0.25">
      <c r="A482" s="58" t="s">
        <v>385</v>
      </c>
      <c r="B482" s="216" t="s">
        <v>637</v>
      </c>
      <c r="C482" s="56">
        <f>D482+M482+Q482+S482+T482+U482+V482</f>
        <v>1702515</v>
      </c>
      <c r="D482" s="56">
        <f>SUM(E482:I482)</f>
        <v>0</v>
      </c>
      <c r="E482" s="51">
        <v>0</v>
      </c>
      <c r="F482" s="51">
        <v>0</v>
      </c>
      <c r="G482" s="51">
        <v>0</v>
      </c>
      <c r="H482" s="51">
        <v>0</v>
      </c>
      <c r="I482" s="51">
        <v>0</v>
      </c>
      <c r="J482" s="51">
        <v>0</v>
      </c>
      <c r="K482" s="51">
        <v>0</v>
      </c>
      <c r="L482" s="153">
        <v>510.07</v>
      </c>
      <c r="M482" s="153">
        <v>1702515</v>
      </c>
      <c r="N482" s="56">
        <v>0</v>
      </c>
      <c r="O482" s="157">
        <v>0</v>
      </c>
      <c r="P482" s="51">
        <v>0</v>
      </c>
      <c r="Q482" s="51">
        <v>0</v>
      </c>
      <c r="R482" s="51">
        <v>0</v>
      </c>
      <c r="S482" s="51">
        <v>0</v>
      </c>
      <c r="T482" s="56">
        <v>0</v>
      </c>
      <c r="U482" s="56">
        <v>0</v>
      </c>
      <c r="V482" s="56">
        <v>0</v>
      </c>
      <c r="W482" s="44"/>
      <c r="X482" s="44"/>
      <c r="Y482" s="44"/>
      <c r="Z482" s="44"/>
    </row>
    <row r="483" spans="1:26" x14ac:dyDescent="0.25">
      <c r="A483" s="58" t="s">
        <v>386</v>
      </c>
      <c r="B483" s="217" t="s">
        <v>1175</v>
      </c>
      <c r="C483" s="56">
        <f>D483+M483+Q483+S483+T483+U483+V483</f>
        <v>1810805</v>
      </c>
      <c r="D483" s="56">
        <f>SUM(E483:I483)</f>
        <v>0</v>
      </c>
      <c r="E483" s="51">
        <v>0</v>
      </c>
      <c r="F483" s="51">
        <v>0</v>
      </c>
      <c r="G483" s="51">
        <v>0</v>
      </c>
      <c r="H483" s="51">
        <v>0</v>
      </c>
      <c r="I483" s="51">
        <v>0</v>
      </c>
      <c r="J483" s="51">
        <v>0</v>
      </c>
      <c r="K483" s="51">
        <v>0</v>
      </c>
      <c r="L483" s="51">
        <v>608</v>
      </c>
      <c r="M483" s="51">
        <v>1810805</v>
      </c>
      <c r="N483" s="56">
        <v>0</v>
      </c>
      <c r="O483" s="157">
        <v>0</v>
      </c>
      <c r="P483" s="51">
        <v>0</v>
      </c>
      <c r="Q483" s="51">
        <v>0</v>
      </c>
      <c r="R483" s="51">
        <v>0</v>
      </c>
      <c r="S483" s="51">
        <v>0</v>
      </c>
      <c r="T483" s="56">
        <v>0</v>
      </c>
      <c r="U483" s="56">
        <v>0</v>
      </c>
      <c r="V483" s="56">
        <v>0</v>
      </c>
      <c r="W483" s="46"/>
      <c r="X483" s="46"/>
      <c r="Y483" s="46"/>
      <c r="Z483" s="46"/>
    </row>
    <row r="484" spans="1:26" s="12" customFormat="1" ht="14.25" customHeight="1" x14ac:dyDescent="0.2">
      <c r="A484" s="52" t="s">
        <v>393</v>
      </c>
      <c r="B484" s="41" t="s">
        <v>723</v>
      </c>
      <c r="C484" s="43">
        <f>C485</f>
        <v>7273963</v>
      </c>
      <c r="D484" s="43">
        <f t="shared" ref="D484:V484" si="105">D485</f>
        <v>0</v>
      </c>
      <c r="E484" s="43">
        <f t="shared" si="105"/>
        <v>0</v>
      </c>
      <c r="F484" s="43">
        <f t="shared" si="105"/>
        <v>0</v>
      </c>
      <c r="G484" s="43">
        <f t="shared" si="105"/>
        <v>0</v>
      </c>
      <c r="H484" s="43">
        <f t="shared" si="105"/>
        <v>0</v>
      </c>
      <c r="I484" s="43">
        <f t="shared" si="105"/>
        <v>0</v>
      </c>
      <c r="J484" s="43">
        <f t="shared" si="105"/>
        <v>0</v>
      </c>
      <c r="K484" s="43">
        <f t="shared" si="105"/>
        <v>0</v>
      </c>
      <c r="L484" s="43">
        <f t="shared" si="105"/>
        <v>0</v>
      </c>
      <c r="M484" s="43">
        <f t="shared" si="105"/>
        <v>0</v>
      </c>
      <c r="N484" s="43">
        <f t="shared" si="105"/>
        <v>0</v>
      </c>
      <c r="O484" s="43">
        <f t="shared" si="105"/>
        <v>0</v>
      </c>
      <c r="P484" s="43">
        <f t="shared" si="105"/>
        <v>3130</v>
      </c>
      <c r="Q484" s="43">
        <f t="shared" si="105"/>
        <v>7273963</v>
      </c>
      <c r="R484" s="43">
        <f t="shared" si="105"/>
        <v>0</v>
      </c>
      <c r="S484" s="43">
        <f t="shared" si="105"/>
        <v>0</v>
      </c>
      <c r="T484" s="43">
        <f t="shared" si="105"/>
        <v>0</v>
      </c>
      <c r="U484" s="43">
        <f t="shared" si="105"/>
        <v>0</v>
      </c>
      <c r="V484" s="43">
        <f t="shared" si="105"/>
        <v>0</v>
      </c>
      <c r="W484" s="53"/>
      <c r="X484" s="53"/>
      <c r="Y484" s="53"/>
      <c r="Z484" s="53"/>
    </row>
    <row r="485" spans="1:26" s="12" customFormat="1" ht="14.25" customHeight="1" x14ac:dyDescent="0.2">
      <c r="A485" s="58" t="s">
        <v>394</v>
      </c>
      <c r="B485" s="47" t="s">
        <v>724</v>
      </c>
      <c r="C485" s="51">
        <f>D485+M485+Q485+V485</f>
        <v>7273963</v>
      </c>
      <c r="D485" s="51">
        <f>SUM(E485:I485)</f>
        <v>0</v>
      </c>
      <c r="E485" s="51">
        <v>0</v>
      </c>
      <c r="F485" s="51">
        <v>0</v>
      </c>
      <c r="G485" s="51">
        <v>0</v>
      </c>
      <c r="H485" s="51">
        <v>0</v>
      </c>
      <c r="I485" s="51">
        <v>0</v>
      </c>
      <c r="J485" s="157">
        <v>0</v>
      </c>
      <c r="K485" s="157">
        <v>0</v>
      </c>
      <c r="L485" s="51">
        <v>0</v>
      </c>
      <c r="M485" s="51">
        <v>0</v>
      </c>
      <c r="N485" s="157">
        <v>0</v>
      </c>
      <c r="O485" s="157">
        <v>0</v>
      </c>
      <c r="P485" s="51">
        <v>3130</v>
      </c>
      <c r="Q485" s="51">
        <v>7273963</v>
      </c>
      <c r="R485" s="51">
        <v>0</v>
      </c>
      <c r="S485" s="51">
        <v>0</v>
      </c>
      <c r="T485" s="51">
        <v>0</v>
      </c>
      <c r="U485" s="51">
        <v>0</v>
      </c>
      <c r="V485" s="51">
        <v>0</v>
      </c>
      <c r="W485" s="53"/>
      <c r="X485" s="53"/>
      <c r="Y485" s="53"/>
      <c r="Z485" s="53"/>
    </row>
    <row r="486" spans="1:26" s="16" customFormat="1" x14ac:dyDescent="0.25">
      <c r="A486" s="52" t="s">
        <v>636</v>
      </c>
      <c r="B486" s="41" t="s">
        <v>381</v>
      </c>
      <c r="C486" s="43">
        <f>SUM(C487:C490)</f>
        <v>10000631.719999999</v>
      </c>
      <c r="D486" s="43">
        <f t="shared" ref="D486:V486" si="106">SUM(D487:D490)</f>
        <v>10000631.719999999</v>
      </c>
      <c r="E486" s="43">
        <f t="shared" si="106"/>
        <v>10000631.719999999</v>
      </c>
      <c r="F486" s="43">
        <f t="shared" si="106"/>
        <v>0</v>
      </c>
      <c r="G486" s="43">
        <f t="shared" si="106"/>
        <v>0</v>
      </c>
      <c r="H486" s="43">
        <f t="shared" si="106"/>
        <v>0</v>
      </c>
      <c r="I486" s="43">
        <f t="shared" si="106"/>
        <v>0</v>
      </c>
      <c r="J486" s="43">
        <f t="shared" si="106"/>
        <v>0</v>
      </c>
      <c r="K486" s="43">
        <f t="shared" si="106"/>
        <v>0</v>
      </c>
      <c r="L486" s="43">
        <f t="shared" si="106"/>
        <v>0</v>
      </c>
      <c r="M486" s="43">
        <f t="shared" si="106"/>
        <v>0</v>
      </c>
      <c r="N486" s="43">
        <f t="shared" si="106"/>
        <v>0</v>
      </c>
      <c r="O486" s="43">
        <f t="shared" si="106"/>
        <v>0</v>
      </c>
      <c r="P486" s="43">
        <f t="shared" si="106"/>
        <v>0</v>
      </c>
      <c r="Q486" s="43">
        <f t="shared" si="106"/>
        <v>0</v>
      </c>
      <c r="R486" s="43">
        <f t="shared" si="106"/>
        <v>0</v>
      </c>
      <c r="S486" s="43">
        <f t="shared" si="106"/>
        <v>0</v>
      </c>
      <c r="T486" s="43">
        <f t="shared" si="106"/>
        <v>0</v>
      </c>
      <c r="U486" s="43">
        <f t="shared" si="106"/>
        <v>0</v>
      </c>
      <c r="V486" s="43">
        <f t="shared" si="106"/>
        <v>0</v>
      </c>
      <c r="W486" s="57"/>
      <c r="X486" s="57"/>
      <c r="Y486" s="57"/>
      <c r="Z486" s="57"/>
    </row>
    <row r="487" spans="1:26" s="16" customFormat="1" x14ac:dyDescent="0.25">
      <c r="A487" s="58" t="s">
        <v>638</v>
      </c>
      <c r="B487" s="50" t="s">
        <v>382</v>
      </c>
      <c r="C487" s="51">
        <f>D487+M487+Q487+V487</f>
        <v>4352537.03</v>
      </c>
      <c r="D487" s="51">
        <f>SUM(E487:I487)</f>
        <v>4352537.03</v>
      </c>
      <c r="E487" s="51">
        <v>4352537.03</v>
      </c>
      <c r="F487" s="51">
        <v>0</v>
      </c>
      <c r="G487" s="51">
        <v>0</v>
      </c>
      <c r="H487" s="51">
        <v>0</v>
      </c>
      <c r="I487" s="51">
        <v>0</v>
      </c>
      <c r="J487" s="157">
        <v>0</v>
      </c>
      <c r="K487" s="157">
        <v>0</v>
      </c>
      <c r="L487" s="51">
        <v>0</v>
      </c>
      <c r="M487" s="51">
        <v>0</v>
      </c>
      <c r="N487" s="157">
        <v>0</v>
      </c>
      <c r="O487" s="157">
        <v>0</v>
      </c>
      <c r="P487" s="51">
        <v>0</v>
      </c>
      <c r="Q487" s="51">
        <v>0</v>
      </c>
      <c r="R487" s="51">
        <v>0</v>
      </c>
      <c r="S487" s="51">
        <v>0</v>
      </c>
      <c r="T487" s="51">
        <v>0</v>
      </c>
      <c r="U487" s="51">
        <v>0</v>
      </c>
      <c r="V487" s="51">
        <v>0</v>
      </c>
      <c r="W487" s="57"/>
      <c r="X487" s="57"/>
      <c r="Y487" s="57"/>
      <c r="Z487" s="57"/>
    </row>
    <row r="488" spans="1:26" s="16" customFormat="1" x14ac:dyDescent="0.25">
      <c r="A488" s="58" t="s">
        <v>639</v>
      </c>
      <c r="B488" s="50" t="s">
        <v>387</v>
      </c>
      <c r="C488" s="51">
        <f>D488+M488+Q488+V488</f>
        <v>3721197.37</v>
      </c>
      <c r="D488" s="51">
        <f>SUM(E488:I488)</f>
        <v>3721197.37</v>
      </c>
      <c r="E488" s="51">
        <v>3721197.37</v>
      </c>
      <c r="F488" s="51">
        <v>0</v>
      </c>
      <c r="G488" s="51">
        <v>0</v>
      </c>
      <c r="H488" s="51">
        <v>0</v>
      </c>
      <c r="I488" s="51">
        <v>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1">
        <v>0</v>
      </c>
      <c r="Q488" s="51">
        <v>0</v>
      </c>
      <c r="R488" s="51">
        <v>0</v>
      </c>
      <c r="S488" s="51">
        <v>0</v>
      </c>
      <c r="T488" s="51">
        <v>0</v>
      </c>
      <c r="U488" s="51">
        <v>0</v>
      </c>
      <c r="V488" s="51">
        <v>0</v>
      </c>
      <c r="W488" s="57"/>
      <c r="X488" s="57"/>
      <c r="Y488" s="57"/>
      <c r="Z488" s="57"/>
    </row>
    <row r="489" spans="1:26" s="16" customFormat="1" x14ac:dyDescent="0.25">
      <c r="A489" s="58" t="s">
        <v>734</v>
      </c>
      <c r="B489" s="219" t="s">
        <v>177</v>
      </c>
      <c r="C489" s="51">
        <f>D489+M489+Q489+V489</f>
        <v>883606.36</v>
      </c>
      <c r="D489" s="51">
        <f>SUM(E489:I489)</f>
        <v>883606.36</v>
      </c>
      <c r="E489" s="168">
        <v>883606.36</v>
      </c>
      <c r="F489" s="51">
        <v>0</v>
      </c>
      <c r="G489" s="51">
        <v>0</v>
      </c>
      <c r="H489" s="51">
        <v>0</v>
      </c>
      <c r="I489" s="51">
        <v>0</v>
      </c>
      <c r="J489" s="157">
        <v>0</v>
      </c>
      <c r="K489" s="157">
        <v>0</v>
      </c>
      <c r="L489" s="51">
        <v>0</v>
      </c>
      <c r="M489" s="51">
        <v>0</v>
      </c>
      <c r="N489" s="157">
        <v>0</v>
      </c>
      <c r="O489" s="157">
        <v>0</v>
      </c>
      <c r="P489" s="51">
        <v>0</v>
      </c>
      <c r="Q489" s="51">
        <v>0</v>
      </c>
      <c r="R489" s="51">
        <v>0</v>
      </c>
      <c r="S489" s="51">
        <v>0</v>
      </c>
      <c r="T489" s="51">
        <v>0</v>
      </c>
      <c r="U489" s="51">
        <v>0</v>
      </c>
      <c r="V489" s="51">
        <v>0</v>
      </c>
      <c r="W489" s="57"/>
      <c r="X489" s="57"/>
      <c r="Y489" s="57"/>
      <c r="Z489" s="57"/>
    </row>
    <row r="490" spans="1:26" s="16" customFormat="1" x14ac:dyDescent="0.25">
      <c r="A490" s="58" t="s">
        <v>735</v>
      </c>
      <c r="B490" s="50" t="s">
        <v>383</v>
      </c>
      <c r="C490" s="51">
        <f>D490+M490+Q490+V490</f>
        <v>1043290.96</v>
      </c>
      <c r="D490" s="51">
        <f>SUM(E490:I490)</f>
        <v>1043290.96</v>
      </c>
      <c r="E490" s="168">
        <v>1043290.96</v>
      </c>
      <c r="F490" s="168">
        <v>0</v>
      </c>
      <c r="G490" s="51">
        <v>0</v>
      </c>
      <c r="H490" s="51">
        <v>0</v>
      </c>
      <c r="I490" s="51">
        <v>0</v>
      </c>
      <c r="J490" s="157">
        <v>0</v>
      </c>
      <c r="K490" s="157">
        <v>0</v>
      </c>
      <c r="L490" s="168">
        <v>0</v>
      </c>
      <c r="M490" s="168">
        <v>0</v>
      </c>
      <c r="N490" s="157">
        <v>0</v>
      </c>
      <c r="O490" s="157">
        <v>0</v>
      </c>
      <c r="P490" s="51">
        <v>0</v>
      </c>
      <c r="Q490" s="51">
        <v>0</v>
      </c>
      <c r="R490" s="51">
        <v>0</v>
      </c>
      <c r="S490" s="51">
        <v>0</v>
      </c>
      <c r="T490" s="51">
        <v>0</v>
      </c>
      <c r="U490" s="51">
        <v>0</v>
      </c>
      <c r="V490" s="51">
        <v>0</v>
      </c>
      <c r="W490" s="57"/>
      <c r="X490" s="57"/>
      <c r="Y490" s="57"/>
      <c r="Z490" s="57"/>
    </row>
    <row r="491" spans="1:26" s="16" customFormat="1" x14ac:dyDescent="0.25">
      <c r="A491" s="52" t="s">
        <v>640</v>
      </c>
      <c r="B491" s="41" t="s">
        <v>390</v>
      </c>
      <c r="C491" s="43">
        <f t="shared" ref="C491:V491" si="107">SUM(C492:C495)</f>
        <v>4736907</v>
      </c>
      <c r="D491" s="43">
        <f t="shared" si="107"/>
        <v>1180853</v>
      </c>
      <c r="E491" s="137">
        <f t="shared" si="107"/>
        <v>0</v>
      </c>
      <c r="F491" s="137">
        <f t="shared" si="107"/>
        <v>191373</v>
      </c>
      <c r="G491" s="43">
        <f t="shared" si="107"/>
        <v>0</v>
      </c>
      <c r="H491" s="137">
        <f t="shared" si="107"/>
        <v>108804</v>
      </c>
      <c r="I491" s="137">
        <f t="shared" si="107"/>
        <v>880676</v>
      </c>
      <c r="J491" s="43">
        <f t="shared" si="107"/>
        <v>0</v>
      </c>
      <c r="K491" s="43">
        <f t="shared" si="107"/>
        <v>0</v>
      </c>
      <c r="L491" s="43">
        <f t="shared" si="107"/>
        <v>0</v>
      </c>
      <c r="M491" s="43">
        <f t="shared" si="107"/>
        <v>0</v>
      </c>
      <c r="N491" s="43">
        <f t="shared" si="107"/>
        <v>0</v>
      </c>
      <c r="O491" s="43">
        <f t="shared" si="107"/>
        <v>0</v>
      </c>
      <c r="P491" s="43">
        <f t="shared" si="107"/>
        <v>170</v>
      </c>
      <c r="Q491" s="43">
        <f t="shared" si="107"/>
        <v>3213481</v>
      </c>
      <c r="R491" s="43">
        <f t="shared" si="107"/>
        <v>0</v>
      </c>
      <c r="S491" s="43">
        <f t="shared" si="107"/>
        <v>0</v>
      </c>
      <c r="T491" s="43">
        <f t="shared" si="107"/>
        <v>0</v>
      </c>
      <c r="U491" s="43">
        <f t="shared" si="107"/>
        <v>0</v>
      </c>
      <c r="V491" s="43">
        <f t="shared" si="107"/>
        <v>342573</v>
      </c>
      <c r="W491" s="57"/>
      <c r="X491" s="57"/>
      <c r="Y491" s="57"/>
      <c r="Z491" s="57"/>
    </row>
    <row r="492" spans="1:26" s="16" customFormat="1" x14ac:dyDescent="0.25">
      <c r="A492" s="58" t="s">
        <v>641</v>
      </c>
      <c r="B492" s="47" t="s">
        <v>392</v>
      </c>
      <c r="C492" s="51">
        <f>D492+M492+Q492+V492</f>
        <v>3362818</v>
      </c>
      <c r="D492" s="164">
        <v>0</v>
      </c>
      <c r="E492" s="51">
        <v>0</v>
      </c>
      <c r="F492" s="51">
        <v>0</v>
      </c>
      <c r="G492" s="171">
        <v>0</v>
      </c>
      <c r="H492" s="51">
        <v>0</v>
      </c>
      <c r="I492" s="51">
        <v>0</v>
      </c>
      <c r="J492" s="257">
        <v>0</v>
      </c>
      <c r="K492" s="157">
        <v>0</v>
      </c>
      <c r="L492" s="51">
        <v>0</v>
      </c>
      <c r="M492" s="51">
        <v>0</v>
      </c>
      <c r="N492" s="157">
        <v>0</v>
      </c>
      <c r="O492" s="157">
        <v>0</v>
      </c>
      <c r="P492" s="51">
        <v>170</v>
      </c>
      <c r="Q492" s="51">
        <v>3213481</v>
      </c>
      <c r="R492" s="51">
        <v>0</v>
      </c>
      <c r="S492" s="51">
        <v>0</v>
      </c>
      <c r="T492" s="51">
        <v>0</v>
      </c>
      <c r="U492" s="51">
        <v>0</v>
      </c>
      <c r="V492" s="51">
        <v>149337</v>
      </c>
      <c r="W492" s="57"/>
      <c r="X492" s="57"/>
      <c r="Y492" s="57"/>
      <c r="Z492" s="57"/>
    </row>
    <row r="493" spans="1:26" s="16" customFormat="1" x14ac:dyDescent="0.25">
      <c r="A493" s="58" t="s">
        <v>642</v>
      </c>
      <c r="B493" s="47" t="s">
        <v>758</v>
      </c>
      <c r="C493" s="51">
        <f>D493+M493+Q493+V493</f>
        <v>148125</v>
      </c>
      <c r="D493" s="164">
        <v>0</v>
      </c>
      <c r="E493" s="51">
        <v>0</v>
      </c>
      <c r="F493" s="51">
        <v>0</v>
      </c>
      <c r="G493" s="171">
        <v>0</v>
      </c>
      <c r="H493" s="51">
        <v>0</v>
      </c>
      <c r="I493" s="51">
        <v>0</v>
      </c>
      <c r="J493" s="257">
        <v>0</v>
      </c>
      <c r="K493" s="157">
        <v>0</v>
      </c>
      <c r="L493" s="51">
        <v>0</v>
      </c>
      <c r="M493" s="51">
        <v>0</v>
      </c>
      <c r="N493" s="157">
        <v>0</v>
      </c>
      <c r="O493" s="157">
        <v>0</v>
      </c>
      <c r="P493" s="157">
        <v>0</v>
      </c>
      <c r="Q493" s="157">
        <v>0</v>
      </c>
      <c r="R493" s="51">
        <v>0</v>
      </c>
      <c r="S493" s="51">
        <v>0</v>
      </c>
      <c r="T493" s="51">
        <v>0</v>
      </c>
      <c r="U493" s="51">
        <v>0</v>
      </c>
      <c r="V493" s="51">
        <v>148125</v>
      </c>
      <c r="W493" s="57"/>
      <c r="X493" s="57"/>
      <c r="Y493" s="57"/>
      <c r="Z493" s="57"/>
    </row>
    <row r="494" spans="1:26" s="16" customFormat="1" x14ac:dyDescent="0.25">
      <c r="A494" s="58" t="s">
        <v>643</v>
      </c>
      <c r="B494" s="47" t="s">
        <v>762</v>
      </c>
      <c r="C494" s="51">
        <f>D494+M494+Q494+V494</f>
        <v>1180853</v>
      </c>
      <c r="D494" s="164">
        <f>SUM(E494:I494)</f>
        <v>1180853</v>
      </c>
      <c r="E494" s="51">
        <v>0</v>
      </c>
      <c r="F494" s="51">
        <v>191373</v>
      </c>
      <c r="G494" s="165">
        <v>0</v>
      </c>
      <c r="H494" s="168">
        <v>108804</v>
      </c>
      <c r="I494" s="168">
        <v>880676</v>
      </c>
      <c r="J494" s="51">
        <v>0</v>
      </c>
      <c r="K494" s="51">
        <v>0</v>
      </c>
      <c r="L494" s="51">
        <v>0</v>
      </c>
      <c r="M494" s="51">
        <v>0</v>
      </c>
      <c r="N494" s="51">
        <v>0</v>
      </c>
      <c r="O494" s="51">
        <v>0</v>
      </c>
      <c r="P494" s="51">
        <v>0</v>
      </c>
      <c r="Q494" s="51">
        <v>0</v>
      </c>
      <c r="R494" s="51">
        <v>0</v>
      </c>
      <c r="S494" s="51">
        <v>0</v>
      </c>
      <c r="T494" s="51">
        <v>0</v>
      </c>
      <c r="U494" s="51">
        <v>0</v>
      </c>
      <c r="V494" s="51">
        <v>0</v>
      </c>
      <c r="W494" s="57"/>
      <c r="X494" s="57"/>
      <c r="Y494" s="57"/>
      <c r="Z494" s="57"/>
    </row>
    <row r="495" spans="1:26" s="16" customFormat="1" x14ac:dyDescent="0.25">
      <c r="A495" s="58" t="s">
        <v>644</v>
      </c>
      <c r="B495" s="47" t="s">
        <v>1230</v>
      </c>
      <c r="C495" s="51">
        <f>D495+M495+Q495+V495</f>
        <v>45111</v>
      </c>
      <c r="D495" s="164">
        <f>SUM(E495:I495)</f>
        <v>0</v>
      </c>
      <c r="E495" s="51">
        <v>0</v>
      </c>
      <c r="F495" s="51">
        <v>0</v>
      </c>
      <c r="G495" s="165">
        <v>0</v>
      </c>
      <c r="H495" s="51">
        <v>0</v>
      </c>
      <c r="I495" s="51">
        <v>0</v>
      </c>
      <c r="J495" s="51">
        <v>0</v>
      </c>
      <c r="K495" s="51">
        <v>0</v>
      </c>
      <c r="L495" s="51">
        <v>0</v>
      </c>
      <c r="M495" s="51">
        <v>0</v>
      </c>
      <c r="N495" s="51">
        <v>0</v>
      </c>
      <c r="O495" s="51">
        <v>0</v>
      </c>
      <c r="P495" s="51">
        <v>0</v>
      </c>
      <c r="Q495" s="51">
        <v>0</v>
      </c>
      <c r="R495" s="51">
        <v>0</v>
      </c>
      <c r="S495" s="51">
        <v>0</v>
      </c>
      <c r="T495" s="51">
        <v>0</v>
      </c>
      <c r="U495" s="51">
        <v>0</v>
      </c>
      <c r="V495" s="51">
        <v>45111</v>
      </c>
      <c r="W495" s="57"/>
      <c r="X495" s="57"/>
      <c r="Y495" s="57"/>
      <c r="Z495" s="57"/>
    </row>
    <row r="496" spans="1:26" s="15" customFormat="1" ht="14.25" customHeight="1" x14ac:dyDescent="0.25">
      <c r="A496" s="52" t="s">
        <v>1096</v>
      </c>
      <c r="B496" s="41" t="s">
        <v>1087</v>
      </c>
      <c r="C496" s="43">
        <f>SUM(C497:C499)</f>
        <v>7310573</v>
      </c>
      <c r="D496" s="43">
        <f t="shared" ref="D496:V496" si="108">SUM(D497:D499)</f>
        <v>0</v>
      </c>
      <c r="E496" s="138">
        <f t="shared" si="108"/>
        <v>0</v>
      </c>
      <c r="F496" s="138">
        <f t="shared" si="108"/>
        <v>0</v>
      </c>
      <c r="G496" s="43">
        <f t="shared" si="108"/>
        <v>0</v>
      </c>
      <c r="H496" s="43">
        <f t="shared" si="108"/>
        <v>0</v>
      </c>
      <c r="I496" s="43">
        <f t="shared" si="108"/>
        <v>0</v>
      </c>
      <c r="J496" s="43">
        <f t="shared" si="108"/>
        <v>0</v>
      </c>
      <c r="K496" s="43">
        <f t="shared" si="108"/>
        <v>0</v>
      </c>
      <c r="L496" s="43">
        <f t="shared" si="108"/>
        <v>1855</v>
      </c>
      <c r="M496" s="43">
        <f t="shared" si="108"/>
        <v>7310573</v>
      </c>
      <c r="N496" s="43">
        <f t="shared" si="108"/>
        <v>0</v>
      </c>
      <c r="O496" s="43">
        <f t="shared" si="108"/>
        <v>0</v>
      </c>
      <c r="P496" s="43">
        <f t="shared" si="108"/>
        <v>0</v>
      </c>
      <c r="Q496" s="43">
        <f t="shared" si="108"/>
        <v>0</v>
      </c>
      <c r="R496" s="43">
        <f t="shared" si="108"/>
        <v>0</v>
      </c>
      <c r="S496" s="43">
        <f t="shared" si="108"/>
        <v>0</v>
      </c>
      <c r="T496" s="43">
        <f t="shared" si="108"/>
        <v>0</v>
      </c>
      <c r="U496" s="43">
        <f t="shared" si="108"/>
        <v>0</v>
      </c>
      <c r="V496" s="43">
        <f t="shared" si="108"/>
        <v>0</v>
      </c>
      <c r="W496" s="44"/>
      <c r="X496" s="44"/>
      <c r="Y496" s="44"/>
      <c r="Z496" s="44"/>
    </row>
    <row r="497" spans="1:231" x14ac:dyDescent="0.25">
      <c r="A497" s="58" t="s">
        <v>1097</v>
      </c>
      <c r="B497" s="47" t="s">
        <v>1088</v>
      </c>
      <c r="C497" s="51">
        <f>D497+M497+Q497+V497</f>
        <v>798550</v>
      </c>
      <c r="D497" s="51">
        <f>SUM(E497:I497)</f>
        <v>0</v>
      </c>
      <c r="E497" s="51">
        <v>0</v>
      </c>
      <c r="F497" s="51">
        <v>0</v>
      </c>
      <c r="G497" s="51">
        <v>0</v>
      </c>
      <c r="H497" s="51">
        <v>0</v>
      </c>
      <c r="I497" s="51">
        <v>0</v>
      </c>
      <c r="J497" s="157">
        <v>0</v>
      </c>
      <c r="K497" s="256">
        <v>0</v>
      </c>
      <c r="L497" s="256">
        <v>295</v>
      </c>
      <c r="M497" s="51">
        <v>798550</v>
      </c>
      <c r="N497" s="257">
        <v>0</v>
      </c>
      <c r="O497" s="157">
        <v>0</v>
      </c>
      <c r="P497" s="157">
        <v>0</v>
      </c>
      <c r="Q497" s="157">
        <v>0</v>
      </c>
      <c r="R497" s="51">
        <v>0</v>
      </c>
      <c r="S497" s="51">
        <v>0</v>
      </c>
      <c r="T497" s="51">
        <v>0</v>
      </c>
      <c r="U497" s="51">
        <v>0</v>
      </c>
      <c r="V497" s="51">
        <v>0</v>
      </c>
      <c r="W497" s="46"/>
      <c r="X497" s="46"/>
      <c r="Y497" s="46"/>
      <c r="Z497" s="46"/>
    </row>
    <row r="498" spans="1:231" x14ac:dyDescent="0.25">
      <c r="A498" s="58" t="s">
        <v>1098</v>
      </c>
      <c r="B498" s="47" t="s">
        <v>1089</v>
      </c>
      <c r="C498" s="51">
        <f>D498+M498+Q498+V498</f>
        <v>2873971</v>
      </c>
      <c r="D498" s="51">
        <f>SUM(E498:I498)</f>
        <v>0</v>
      </c>
      <c r="E498" s="51">
        <v>0</v>
      </c>
      <c r="F498" s="51">
        <v>0</v>
      </c>
      <c r="G498" s="51">
        <v>0</v>
      </c>
      <c r="H498" s="51">
        <v>0</v>
      </c>
      <c r="I498" s="51">
        <v>0</v>
      </c>
      <c r="J498" s="51">
        <v>0</v>
      </c>
      <c r="K498" s="51">
        <v>0</v>
      </c>
      <c r="L498" s="51">
        <v>790</v>
      </c>
      <c r="M498" s="51">
        <v>2873971</v>
      </c>
      <c r="N498" s="51">
        <v>0</v>
      </c>
      <c r="O498" s="157">
        <v>0</v>
      </c>
      <c r="P498" s="157">
        <v>0</v>
      </c>
      <c r="Q498" s="157">
        <v>0</v>
      </c>
      <c r="R498" s="51">
        <v>0</v>
      </c>
      <c r="S498" s="51">
        <v>0</v>
      </c>
      <c r="T498" s="51">
        <v>0</v>
      </c>
      <c r="U498" s="51">
        <v>0</v>
      </c>
      <c r="V498" s="51">
        <v>0</v>
      </c>
      <c r="W498" s="46"/>
      <c r="X498" s="46"/>
      <c r="Y498" s="46"/>
      <c r="Z498" s="46"/>
    </row>
    <row r="499" spans="1:231" x14ac:dyDescent="0.25">
      <c r="A499" s="58" t="s">
        <v>1098</v>
      </c>
      <c r="B499" s="47" t="s">
        <v>1091</v>
      </c>
      <c r="C499" s="51">
        <f>D499+M499+Q499+V499</f>
        <v>3638052</v>
      </c>
      <c r="D499" s="51">
        <f>SUM(E499:I499)</f>
        <v>0</v>
      </c>
      <c r="E499" s="51">
        <v>0</v>
      </c>
      <c r="F499" s="51">
        <v>0</v>
      </c>
      <c r="G499" s="51">
        <v>0</v>
      </c>
      <c r="H499" s="51">
        <v>0</v>
      </c>
      <c r="I499" s="51">
        <v>0</v>
      </c>
      <c r="J499" s="51">
        <v>0</v>
      </c>
      <c r="K499" s="51">
        <v>0</v>
      </c>
      <c r="L499" s="256">
        <v>770</v>
      </c>
      <c r="M499" s="51">
        <v>3638052</v>
      </c>
      <c r="N499" s="51">
        <v>0</v>
      </c>
      <c r="O499" s="157">
        <v>0</v>
      </c>
      <c r="P499" s="157">
        <v>0</v>
      </c>
      <c r="Q499" s="157">
        <v>0</v>
      </c>
      <c r="R499" s="165">
        <v>0</v>
      </c>
      <c r="S499" s="51">
        <v>0</v>
      </c>
      <c r="T499" s="51">
        <v>0</v>
      </c>
      <c r="U499" s="51">
        <v>0</v>
      </c>
      <c r="V499" s="51">
        <v>0</v>
      </c>
      <c r="W499" s="46"/>
      <c r="X499" s="46"/>
      <c r="Y499" s="46"/>
      <c r="Z499" s="46"/>
    </row>
    <row r="500" spans="1:231" s="18" customFormat="1" ht="14.25" customHeight="1" x14ac:dyDescent="0.25">
      <c r="A500" s="52" t="s">
        <v>1160</v>
      </c>
      <c r="B500" s="264" t="s">
        <v>1145</v>
      </c>
      <c r="C500" s="43">
        <f>SUM(C501:C509)</f>
        <v>6576973</v>
      </c>
      <c r="D500" s="43">
        <f t="shared" ref="D500:V500" si="109">SUM(D501:D509)</f>
        <v>2548473</v>
      </c>
      <c r="E500" s="43">
        <f t="shared" si="109"/>
        <v>0</v>
      </c>
      <c r="F500" s="43">
        <f t="shared" si="109"/>
        <v>0</v>
      </c>
      <c r="G500" s="43">
        <f t="shared" si="109"/>
        <v>0</v>
      </c>
      <c r="H500" s="43">
        <f t="shared" si="109"/>
        <v>0</v>
      </c>
      <c r="I500" s="43">
        <f t="shared" si="109"/>
        <v>2548473</v>
      </c>
      <c r="J500" s="43">
        <f t="shared" si="109"/>
        <v>0</v>
      </c>
      <c r="K500" s="43">
        <f t="shared" si="109"/>
        <v>0</v>
      </c>
      <c r="L500" s="43">
        <f t="shared" si="109"/>
        <v>0</v>
      </c>
      <c r="M500" s="43">
        <f t="shared" si="109"/>
        <v>0</v>
      </c>
      <c r="N500" s="43">
        <f t="shared" si="109"/>
        <v>0</v>
      </c>
      <c r="O500" s="43">
        <f t="shared" si="109"/>
        <v>0</v>
      </c>
      <c r="P500" s="137">
        <f t="shared" si="109"/>
        <v>6630</v>
      </c>
      <c r="Q500" s="137">
        <f t="shared" si="109"/>
        <v>3291384</v>
      </c>
      <c r="R500" s="43">
        <f t="shared" si="109"/>
        <v>0</v>
      </c>
      <c r="S500" s="43">
        <f t="shared" si="109"/>
        <v>0</v>
      </c>
      <c r="T500" s="43">
        <f t="shared" si="109"/>
        <v>0</v>
      </c>
      <c r="U500" s="43">
        <f t="shared" si="109"/>
        <v>0</v>
      </c>
      <c r="V500" s="43">
        <f t="shared" si="109"/>
        <v>737116</v>
      </c>
      <c r="W500" s="48"/>
      <c r="X500" s="48"/>
      <c r="Y500" s="48"/>
      <c r="Z500" s="48"/>
      <c r="AA500" s="36"/>
      <c r="AB500" s="36"/>
      <c r="AC500" s="36"/>
      <c r="AD500" s="136"/>
    </row>
    <row r="501" spans="1:231" s="12" customFormat="1" ht="14.25" customHeight="1" x14ac:dyDescent="0.25">
      <c r="A501" s="58" t="s">
        <v>1161</v>
      </c>
      <c r="B501" s="266" t="s">
        <v>1150</v>
      </c>
      <c r="C501" s="51">
        <f t="shared" ref="C501:C509" si="110">D501+K501+M501+O501+Q501+S501+T501+U501+V501</f>
        <v>501357</v>
      </c>
      <c r="D501" s="51">
        <f t="shared" ref="D501:D509" si="111">SUM(E501:I501)</f>
        <v>443350</v>
      </c>
      <c r="E501" s="51">
        <v>0</v>
      </c>
      <c r="F501" s="51">
        <v>0</v>
      </c>
      <c r="G501" s="51">
        <v>0</v>
      </c>
      <c r="H501" s="51">
        <v>0</v>
      </c>
      <c r="I501" s="51">
        <v>443350</v>
      </c>
      <c r="J501" s="51">
        <v>0</v>
      </c>
      <c r="K501" s="51">
        <v>0</v>
      </c>
      <c r="L501" s="153">
        <v>0</v>
      </c>
      <c r="M501" s="153">
        <v>0</v>
      </c>
      <c r="N501" s="51">
        <v>0</v>
      </c>
      <c r="O501" s="164">
        <v>0</v>
      </c>
      <c r="P501" s="51">
        <v>0</v>
      </c>
      <c r="Q501" s="51">
        <v>0</v>
      </c>
      <c r="R501" s="165">
        <v>0</v>
      </c>
      <c r="S501" s="51">
        <v>0</v>
      </c>
      <c r="T501" s="51">
        <v>0</v>
      </c>
      <c r="U501" s="51">
        <v>0</v>
      </c>
      <c r="V501" s="51">
        <v>58007</v>
      </c>
      <c r="W501" s="48"/>
      <c r="X501" s="48"/>
      <c r="Y501" s="48"/>
      <c r="Z501" s="48"/>
      <c r="AA501" s="36"/>
      <c r="AB501" s="36"/>
      <c r="AC501" s="36"/>
      <c r="AD501" s="145" t="s">
        <v>1147</v>
      </c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</row>
    <row r="502" spans="1:231" s="18" customFormat="1" ht="14.25" customHeight="1" x14ac:dyDescent="0.25">
      <c r="A502" s="58" t="s">
        <v>1162</v>
      </c>
      <c r="B502" s="266" t="s">
        <v>1296</v>
      </c>
      <c r="C502" s="51">
        <f t="shared" si="110"/>
        <v>30966</v>
      </c>
      <c r="D502" s="51">
        <f t="shared" si="111"/>
        <v>0</v>
      </c>
      <c r="E502" s="51">
        <v>0</v>
      </c>
      <c r="F502" s="51">
        <v>0</v>
      </c>
      <c r="G502" s="51">
        <v>0</v>
      </c>
      <c r="H502" s="51">
        <v>0</v>
      </c>
      <c r="I502" s="51">
        <v>0</v>
      </c>
      <c r="J502" s="51">
        <v>0</v>
      </c>
      <c r="K502" s="164">
        <v>0</v>
      </c>
      <c r="L502" s="51">
        <v>0</v>
      </c>
      <c r="M502" s="51">
        <v>0</v>
      </c>
      <c r="N502" s="165">
        <v>0</v>
      </c>
      <c r="O502" s="51">
        <v>0</v>
      </c>
      <c r="P502" s="168">
        <v>0</v>
      </c>
      <c r="Q502" s="168">
        <v>0</v>
      </c>
      <c r="R502" s="51">
        <v>0</v>
      </c>
      <c r="S502" s="51">
        <v>0</v>
      </c>
      <c r="T502" s="51">
        <v>0</v>
      </c>
      <c r="U502" s="51">
        <v>0</v>
      </c>
      <c r="V502" s="51">
        <v>30966</v>
      </c>
      <c r="W502" s="48"/>
      <c r="X502" s="48"/>
      <c r="Y502" s="48"/>
      <c r="Z502" s="48"/>
      <c r="AA502" s="36"/>
      <c r="AB502" s="36"/>
      <c r="AC502" s="36"/>
      <c r="AD502" s="145" t="s">
        <v>1152</v>
      </c>
    </row>
    <row r="503" spans="1:231" s="18" customFormat="1" ht="14.25" customHeight="1" x14ac:dyDescent="0.25">
      <c r="A503" s="58" t="s">
        <v>1163</v>
      </c>
      <c r="B503" s="266" t="s">
        <v>1151</v>
      </c>
      <c r="C503" s="51">
        <f t="shared" si="110"/>
        <v>3291384</v>
      </c>
      <c r="D503" s="51">
        <f t="shared" si="111"/>
        <v>0</v>
      </c>
      <c r="E503" s="51">
        <v>0</v>
      </c>
      <c r="F503" s="51">
        <v>0</v>
      </c>
      <c r="G503" s="51">
        <v>0</v>
      </c>
      <c r="H503" s="51">
        <v>0</v>
      </c>
      <c r="I503" s="51">
        <v>0</v>
      </c>
      <c r="J503" s="51">
        <v>0</v>
      </c>
      <c r="K503" s="51">
        <v>0</v>
      </c>
      <c r="L503" s="168">
        <v>0</v>
      </c>
      <c r="M503" s="168">
        <v>0</v>
      </c>
      <c r="N503" s="51">
        <v>0</v>
      </c>
      <c r="O503" s="51">
        <v>0</v>
      </c>
      <c r="P503" s="51">
        <v>6630</v>
      </c>
      <c r="Q503" s="51">
        <v>3291384</v>
      </c>
      <c r="R503" s="51">
        <v>0</v>
      </c>
      <c r="S503" s="51">
        <v>0</v>
      </c>
      <c r="T503" s="51">
        <v>0</v>
      </c>
      <c r="U503" s="51">
        <v>0</v>
      </c>
      <c r="V503" s="51">
        <v>0</v>
      </c>
      <c r="W503" s="48"/>
      <c r="X503" s="48"/>
      <c r="Y503" s="48"/>
      <c r="Z503" s="48"/>
      <c r="AA503" s="36"/>
      <c r="AB503" s="36"/>
      <c r="AC503" s="36"/>
      <c r="AD503" s="145" t="s">
        <v>1152</v>
      </c>
    </row>
    <row r="504" spans="1:231" s="18" customFormat="1" ht="14.25" customHeight="1" x14ac:dyDescent="0.25">
      <c r="A504" s="58" t="s">
        <v>1164</v>
      </c>
      <c r="B504" s="266" t="s">
        <v>1154</v>
      </c>
      <c r="C504" s="51">
        <f t="shared" si="110"/>
        <v>426126</v>
      </c>
      <c r="D504" s="51">
        <f t="shared" si="111"/>
        <v>426126</v>
      </c>
      <c r="E504" s="51">
        <v>0</v>
      </c>
      <c r="F504" s="51">
        <v>0</v>
      </c>
      <c r="G504" s="51">
        <v>0</v>
      </c>
      <c r="H504" s="51">
        <v>0</v>
      </c>
      <c r="I504" s="51">
        <v>426126</v>
      </c>
      <c r="J504" s="51">
        <v>0</v>
      </c>
      <c r="K504" s="51">
        <v>0</v>
      </c>
      <c r="L504" s="51">
        <v>0</v>
      </c>
      <c r="M504" s="51">
        <v>0</v>
      </c>
      <c r="N504" s="51">
        <v>0</v>
      </c>
      <c r="O504" s="51">
        <v>0</v>
      </c>
      <c r="P504" s="51">
        <v>0</v>
      </c>
      <c r="Q504" s="51">
        <v>0</v>
      </c>
      <c r="R504" s="51">
        <v>0</v>
      </c>
      <c r="S504" s="51">
        <v>0</v>
      </c>
      <c r="T504" s="51">
        <v>0</v>
      </c>
      <c r="U504" s="51">
        <v>0</v>
      </c>
      <c r="V504" s="51">
        <v>0</v>
      </c>
      <c r="W504" s="48"/>
      <c r="X504" s="48"/>
      <c r="Y504" s="48"/>
      <c r="Z504" s="48"/>
      <c r="AA504" s="36"/>
      <c r="AB504" s="36"/>
      <c r="AC504" s="36"/>
      <c r="AD504" s="145"/>
    </row>
    <row r="505" spans="1:231" s="18" customFormat="1" ht="14.25" customHeight="1" x14ac:dyDescent="0.25">
      <c r="A505" s="58" t="s">
        <v>1165</v>
      </c>
      <c r="B505" s="266" t="s">
        <v>1156</v>
      </c>
      <c r="C505" s="51">
        <f t="shared" si="110"/>
        <v>1678997</v>
      </c>
      <c r="D505" s="51">
        <f t="shared" si="111"/>
        <v>1678997</v>
      </c>
      <c r="E505" s="51">
        <v>0</v>
      </c>
      <c r="F505" s="51">
        <v>0</v>
      </c>
      <c r="G505" s="51">
        <v>0</v>
      </c>
      <c r="H505" s="51">
        <v>0</v>
      </c>
      <c r="I505" s="51">
        <v>1678997</v>
      </c>
      <c r="J505" s="51">
        <v>0</v>
      </c>
      <c r="K505" s="51">
        <v>0</v>
      </c>
      <c r="L505" s="153">
        <v>0</v>
      </c>
      <c r="M505" s="153">
        <v>0</v>
      </c>
      <c r="N505" s="51">
        <v>0</v>
      </c>
      <c r="O505" s="51">
        <v>0</v>
      </c>
      <c r="P505" s="51">
        <v>0</v>
      </c>
      <c r="Q505" s="51">
        <v>0</v>
      </c>
      <c r="R505" s="51">
        <v>0</v>
      </c>
      <c r="S505" s="51">
        <v>0</v>
      </c>
      <c r="T505" s="51">
        <v>0</v>
      </c>
      <c r="U505" s="51">
        <v>0</v>
      </c>
      <c r="V505" s="51">
        <v>0</v>
      </c>
      <c r="W505" s="48"/>
      <c r="X505" s="48"/>
      <c r="Y505" s="48"/>
      <c r="Z505" s="48"/>
      <c r="AA505" s="36"/>
      <c r="AB505" s="36"/>
      <c r="AC505" s="36"/>
      <c r="AD505" s="145"/>
    </row>
    <row r="506" spans="1:231" s="18" customFormat="1" ht="14.25" customHeight="1" x14ac:dyDescent="0.25">
      <c r="A506" s="58" t="s">
        <v>1166</v>
      </c>
      <c r="B506" s="266" t="s">
        <v>1158</v>
      </c>
      <c r="C506" s="51">
        <f t="shared" si="110"/>
        <v>95830</v>
      </c>
      <c r="D506" s="51">
        <f t="shared" si="111"/>
        <v>0</v>
      </c>
      <c r="E506" s="51">
        <v>0</v>
      </c>
      <c r="F506" s="153">
        <v>0</v>
      </c>
      <c r="G506" s="51">
        <v>0</v>
      </c>
      <c r="H506" s="51">
        <v>0</v>
      </c>
      <c r="I506" s="51">
        <v>0</v>
      </c>
      <c r="J506" s="51">
        <v>0</v>
      </c>
      <c r="K506" s="164">
        <v>0</v>
      </c>
      <c r="L506" s="51">
        <v>0</v>
      </c>
      <c r="M506" s="51">
        <v>0</v>
      </c>
      <c r="N506" s="165">
        <v>0</v>
      </c>
      <c r="O506" s="51">
        <v>0</v>
      </c>
      <c r="P506" s="51">
        <v>0</v>
      </c>
      <c r="Q506" s="51">
        <v>0</v>
      </c>
      <c r="R506" s="51">
        <v>0</v>
      </c>
      <c r="S506" s="51">
        <v>0</v>
      </c>
      <c r="T506" s="51">
        <v>0</v>
      </c>
      <c r="U506" s="51">
        <v>0</v>
      </c>
      <c r="V506" s="51">
        <v>95830</v>
      </c>
      <c r="W506" s="48"/>
      <c r="X506" s="48"/>
      <c r="Y506" s="48"/>
      <c r="Z506" s="48"/>
      <c r="AA506" s="36"/>
      <c r="AB506" s="36"/>
      <c r="AC506" s="36"/>
      <c r="AD506" s="145"/>
    </row>
    <row r="507" spans="1:231" s="18" customFormat="1" ht="14.25" customHeight="1" x14ac:dyDescent="0.25">
      <c r="A507" s="58" t="s">
        <v>1167</v>
      </c>
      <c r="B507" s="50" t="s">
        <v>1264</v>
      </c>
      <c r="C507" s="51">
        <f t="shared" si="110"/>
        <v>74537</v>
      </c>
      <c r="D507" s="51">
        <f t="shared" si="111"/>
        <v>0</v>
      </c>
      <c r="E507" s="172">
        <v>0</v>
      </c>
      <c r="F507" s="51">
        <v>0</v>
      </c>
      <c r="G507" s="165">
        <v>0</v>
      </c>
      <c r="H507" s="51">
        <v>0</v>
      </c>
      <c r="I507" s="51">
        <v>0</v>
      </c>
      <c r="J507" s="51">
        <v>0</v>
      </c>
      <c r="K507" s="164">
        <v>0</v>
      </c>
      <c r="L507" s="51">
        <v>0</v>
      </c>
      <c r="M507" s="51">
        <v>0</v>
      </c>
      <c r="N507" s="165">
        <v>0</v>
      </c>
      <c r="O507" s="51">
        <v>0</v>
      </c>
      <c r="P507" s="153">
        <v>0</v>
      </c>
      <c r="Q507" s="153">
        <v>0</v>
      </c>
      <c r="R507" s="51">
        <v>0</v>
      </c>
      <c r="S507" s="51">
        <v>0</v>
      </c>
      <c r="T507" s="51">
        <v>0</v>
      </c>
      <c r="U507" s="51">
        <v>0</v>
      </c>
      <c r="V507" s="51">
        <v>74537</v>
      </c>
      <c r="W507" s="48"/>
      <c r="X507" s="48"/>
      <c r="Y507" s="48"/>
      <c r="Z507" s="48"/>
      <c r="AA507" s="36"/>
      <c r="AB507" s="36"/>
      <c r="AC507" s="36"/>
      <c r="AD507" s="145"/>
    </row>
    <row r="508" spans="1:231" s="18" customFormat="1" ht="14.25" customHeight="1" x14ac:dyDescent="0.25">
      <c r="A508" s="58" t="s">
        <v>1168</v>
      </c>
      <c r="B508" s="50" t="s">
        <v>1265</v>
      </c>
      <c r="C508" s="51">
        <f t="shared" si="110"/>
        <v>238424</v>
      </c>
      <c r="D508" s="164">
        <f t="shared" si="111"/>
        <v>0</v>
      </c>
      <c r="E508" s="51">
        <v>0</v>
      </c>
      <c r="F508" s="174">
        <v>0</v>
      </c>
      <c r="G508" s="51">
        <v>0</v>
      </c>
      <c r="H508" s="51">
        <v>0</v>
      </c>
      <c r="I508" s="51">
        <v>0</v>
      </c>
      <c r="J508" s="51">
        <v>0</v>
      </c>
      <c r="K508" s="164">
        <v>0</v>
      </c>
      <c r="L508" s="51">
        <v>0</v>
      </c>
      <c r="M508" s="51">
        <v>0</v>
      </c>
      <c r="N508" s="165">
        <v>0</v>
      </c>
      <c r="O508" s="164">
        <v>0</v>
      </c>
      <c r="P508" s="51">
        <v>0</v>
      </c>
      <c r="Q508" s="51">
        <v>0</v>
      </c>
      <c r="R508" s="165">
        <v>0</v>
      </c>
      <c r="S508" s="51">
        <v>0</v>
      </c>
      <c r="T508" s="51">
        <v>0</v>
      </c>
      <c r="U508" s="51">
        <v>0</v>
      </c>
      <c r="V508" s="51">
        <v>238424</v>
      </c>
      <c r="W508" s="48"/>
      <c r="X508" s="48"/>
      <c r="Y508" s="48"/>
      <c r="Z508" s="48"/>
      <c r="AA508" s="36"/>
      <c r="AB508" s="36"/>
      <c r="AC508" s="36"/>
      <c r="AD508" s="145"/>
    </row>
    <row r="509" spans="1:231" s="4" customFormat="1" ht="15" customHeight="1" x14ac:dyDescent="0.25">
      <c r="A509" s="58" t="s">
        <v>1169</v>
      </c>
      <c r="B509" s="50" t="s">
        <v>1266</v>
      </c>
      <c r="C509" s="51">
        <f t="shared" si="110"/>
        <v>239352</v>
      </c>
      <c r="D509" s="164">
        <f t="shared" si="111"/>
        <v>0</v>
      </c>
      <c r="E509" s="51">
        <v>0</v>
      </c>
      <c r="F509" s="165">
        <v>0</v>
      </c>
      <c r="G509" s="51">
        <v>0</v>
      </c>
      <c r="H509" s="51">
        <v>0</v>
      </c>
      <c r="I509" s="51">
        <v>0</v>
      </c>
      <c r="J509" s="51">
        <v>0</v>
      </c>
      <c r="K509" s="164">
        <v>0</v>
      </c>
      <c r="L509" s="51">
        <v>0</v>
      </c>
      <c r="M509" s="51">
        <v>0</v>
      </c>
      <c r="N509" s="165">
        <v>0</v>
      </c>
      <c r="O509" s="164">
        <v>0</v>
      </c>
      <c r="P509" s="51">
        <v>0</v>
      </c>
      <c r="Q509" s="51">
        <v>0</v>
      </c>
      <c r="R509" s="165">
        <v>0</v>
      </c>
      <c r="S509" s="51">
        <v>0</v>
      </c>
      <c r="T509" s="51">
        <v>0</v>
      </c>
      <c r="U509" s="51">
        <v>0</v>
      </c>
      <c r="V509" s="51">
        <v>239352</v>
      </c>
      <c r="W509" s="48"/>
      <c r="X509" s="48"/>
      <c r="Y509" s="48"/>
      <c r="Z509" s="48"/>
      <c r="AA509" s="36"/>
      <c r="AB509" s="36"/>
      <c r="AC509" s="36"/>
      <c r="AD509" s="145" t="s">
        <v>1157</v>
      </c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  <c r="DK509" s="19"/>
      <c r="DL509" s="19"/>
      <c r="DM509" s="19"/>
      <c r="DN509" s="19"/>
      <c r="DO509" s="19"/>
      <c r="DP509" s="19"/>
      <c r="DQ509" s="19"/>
      <c r="DR509" s="19"/>
      <c r="DS509" s="19"/>
      <c r="DT509" s="19"/>
      <c r="DU509" s="19"/>
      <c r="DV509" s="19"/>
      <c r="DW509" s="19"/>
      <c r="DX509" s="19"/>
      <c r="DY509" s="19"/>
      <c r="DZ509" s="19"/>
      <c r="EA509" s="19"/>
      <c r="EB509" s="19"/>
      <c r="EC509" s="19"/>
      <c r="ED509" s="19"/>
      <c r="EE509" s="19"/>
      <c r="EF509" s="19"/>
      <c r="EG509" s="19"/>
      <c r="EH509" s="19"/>
      <c r="EI509" s="19"/>
      <c r="EJ509" s="19"/>
      <c r="EK509" s="19"/>
      <c r="EL509" s="19"/>
      <c r="EM509" s="19"/>
      <c r="EN509" s="19"/>
      <c r="EO509" s="19"/>
      <c r="EP509" s="19"/>
      <c r="EQ509" s="19"/>
      <c r="ER509" s="19"/>
      <c r="ES509" s="19"/>
      <c r="ET509" s="19"/>
      <c r="EU509" s="19"/>
      <c r="EV509" s="19"/>
      <c r="EW509" s="19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  <c r="FJ509" s="19"/>
      <c r="FK509" s="19"/>
      <c r="FL509" s="19"/>
      <c r="FM509" s="19"/>
      <c r="FN509" s="19"/>
      <c r="FO509" s="19"/>
      <c r="FP509" s="19"/>
      <c r="FQ509" s="19"/>
      <c r="FR509" s="19"/>
      <c r="FS509" s="19"/>
      <c r="FT509" s="19"/>
      <c r="FU509" s="19"/>
      <c r="FV509" s="19"/>
      <c r="FW509" s="19"/>
      <c r="FX509" s="19"/>
      <c r="FY509" s="19"/>
      <c r="FZ509" s="19"/>
      <c r="GA509" s="19"/>
      <c r="GB509" s="19"/>
      <c r="GC509" s="19"/>
      <c r="GD509" s="19"/>
      <c r="GE509" s="19"/>
      <c r="GF509" s="19"/>
      <c r="GG509" s="19"/>
      <c r="GH509" s="19"/>
      <c r="GI509" s="19"/>
      <c r="GJ509" s="19"/>
      <c r="GK509" s="19"/>
      <c r="GL509" s="19"/>
      <c r="GM509" s="19"/>
      <c r="GN509" s="19"/>
      <c r="GO509" s="19"/>
      <c r="GP509" s="19"/>
      <c r="GQ509" s="19"/>
      <c r="GR509" s="19"/>
      <c r="GS509" s="19"/>
      <c r="GT509" s="19"/>
      <c r="GU509" s="19"/>
      <c r="GV509" s="19"/>
      <c r="GW509" s="19"/>
      <c r="GX509" s="19"/>
      <c r="GY509" s="19"/>
      <c r="GZ509" s="19"/>
      <c r="HA509" s="19"/>
      <c r="HB509" s="19"/>
      <c r="HC509" s="19"/>
      <c r="HD509" s="19"/>
      <c r="HE509" s="19"/>
      <c r="HF509" s="19"/>
      <c r="HG509" s="19"/>
      <c r="HH509" s="19"/>
      <c r="HI509" s="19"/>
      <c r="HJ509" s="19"/>
      <c r="HK509" s="19"/>
      <c r="HL509" s="19"/>
      <c r="HM509" s="19"/>
      <c r="HN509" s="19"/>
      <c r="HO509" s="19"/>
      <c r="HP509" s="19"/>
      <c r="HQ509" s="19"/>
      <c r="HR509" s="19"/>
      <c r="HS509" s="19"/>
      <c r="HT509" s="19"/>
      <c r="HU509" s="19"/>
      <c r="HV509" s="19"/>
      <c r="HW509" s="19"/>
    </row>
    <row r="510" spans="1:231" s="16" customFormat="1" x14ac:dyDescent="0.25">
      <c r="A510" s="99" t="s">
        <v>404</v>
      </c>
      <c r="B510" s="41" t="s">
        <v>405</v>
      </c>
      <c r="C510" s="43">
        <f t="shared" ref="C510:V510" si="112">C511+C516+C519+C520</f>
        <v>27297948</v>
      </c>
      <c r="D510" s="43">
        <f t="shared" si="112"/>
        <v>0</v>
      </c>
      <c r="E510" s="138">
        <f t="shared" si="112"/>
        <v>0</v>
      </c>
      <c r="F510" s="43">
        <f t="shared" si="112"/>
        <v>0</v>
      </c>
      <c r="G510" s="43">
        <f t="shared" si="112"/>
        <v>0</v>
      </c>
      <c r="H510" s="43">
        <f t="shared" si="112"/>
        <v>0</v>
      </c>
      <c r="I510" s="43">
        <f t="shared" si="112"/>
        <v>0</v>
      </c>
      <c r="J510" s="43">
        <f t="shared" si="112"/>
        <v>0</v>
      </c>
      <c r="K510" s="43">
        <f t="shared" si="112"/>
        <v>0</v>
      </c>
      <c r="L510" s="138">
        <f t="shared" si="112"/>
        <v>452</v>
      </c>
      <c r="M510" s="138">
        <f t="shared" si="112"/>
        <v>1849250</v>
      </c>
      <c r="N510" s="43">
        <f t="shared" si="112"/>
        <v>0</v>
      </c>
      <c r="O510" s="43">
        <f t="shared" si="112"/>
        <v>0</v>
      </c>
      <c r="P510" s="138">
        <f t="shared" si="112"/>
        <v>2707.8</v>
      </c>
      <c r="Q510" s="138">
        <f t="shared" si="112"/>
        <v>25389366</v>
      </c>
      <c r="R510" s="43">
        <f t="shared" si="112"/>
        <v>0</v>
      </c>
      <c r="S510" s="43">
        <f t="shared" si="112"/>
        <v>0</v>
      </c>
      <c r="T510" s="43">
        <f t="shared" si="112"/>
        <v>0</v>
      </c>
      <c r="U510" s="43">
        <f t="shared" si="112"/>
        <v>0</v>
      </c>
      <c r="V510" s="43">
        <f t="shared" si="112"/>
        <v>59332</v>
      </c>
      <c r="W510" s="57"/>
      <c r="X510" s="57"/>
      <c r="Y510" s="57"/>
      <c r="Z510" s="57"/>
    </row>
    <row r="511" spans="1:231" s="16" customFormat="1" x14ac:dyDescent="0.25">
      <c r="A511" s="52" t="s">
        <v>406</v>
      </c>
      <c r="B511" s="41" t="s">
        <v>407</v>
      </c>
      <c r="C511" s="43">
        <f>C512+C513+C514+C515</f>
        <v>16690521</v>
      </c>
      <c r="D511" s="43">
        <f t="shared" ref="D511:V511" si="113">SUM(D512:D515)</f>
        <v>0</v>
      </c>
      <c r="E511" s="43">
        <f t="shared" si="113"/>
        <v>0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  <c r="I511" s="43">
        <f t="shared" si="113"/>
        <v>0</v>
      </c>
      <c r="J511" s="43">
        <f t="shared" si="113"/>
        <v>0</v>
      </c>
      <c r="K511" s="43">
        <f t="shared" si="113"/>
        <v>0</v>
      </c>
      <c r="L511" s="43">
        <f t="shared" si="113"/>
        <v>452</v>
      </c>
      <c r="M511" s="43">
        <f t="shared" si="113"/>
        <v>1849250</v>
      </c>
      <c r="N511" s="43">
        <f t="shared" si="113"/>
        <v>0</v>
      </c>
      <c r="O511" s="43">
        <f t="shared" si="113"/>
        <v>0</v>
      </c>
      <c r="P511" s="43">
        <f t="shared" si="113"/>
        <v>1590</v>
      </c>
      <c r="Q511" s="43">
        <f t="shared" si="113"/>
        <v>14841271</v>
      </c>
      <c r="R511" s="43">
        <f t="shared" si="113"/>
        <v>0</v>
      </c>
      <c r="S511" s="43">
        <f t="shared" si="113"/>
        <v>0</v>
      </c>
      <c r="T511" s="43">
        <f t="shared" si="113"/>
        <v>0</v>
      </c>
      <c r="U511" s="43">
        <f t="shared" si="113"/>
        <v>0</v>
      </c>
      <c r="V511" s="43">
        <f t="shared" si="113"/>
        <v>0</v>
      </c>
      <c r="W511" s="57"/>
      <c r="X511" s="57"/>
      <c r="Y511" s="57"/>
      <c r="Z511" s="57"/>
    </row>
    <row r="512" spans="1:231" s="16" customFormat="1" x14ac:dyDescent="0.25">
      <c r="A512" s="58" t="s">
        <v>410</v>
      </c>
      <c r="B512" s="50" t="s">
        <v>409</v>
      </c>
      <c r="C512" s="51">
        <f>M512+Q512+V512</f>
        <v>3181378</v>
      </c>
      <c r="D512" s="51">
        <f>SUM(E512:I512)</f>
        <v>0</v>
      </c>
      <c r="E512" s="51">
        <v>0</v>
      </c>
      <c r="F512" s="51">
        <v>0</v>
      </c>
      <c r="G512" s="51">
        <v>0</v>
      </c>
      <c r="H512" s="51">
        <v>0</v>
      </c>
      <c r="I512" s="51">
        <v>0</v>
      </c>
      <c r="J512" s="51">
        <v>0</v>
      </c>
      <c r="K512" s="51">
        <v>0</v>
      </c>
      <c r="L512" s="51">
        <v>0</v>
      </c>
      <c r="M512" s="153">
        <v>0</v>
      </c>
      <c r="N512" s="51">
        <v>0</v>
      </c>
      <c r="O512" s="51">
        <v>0</v>
      </c>
      <c r="P512" s="51">
        <v>325</v>
      </c>
      <c r="Q512" s="51">
        <v>3181378</v>
      </c>
      <c r="R512" s="51">
        <v>0</v>
      </c>
      <c r="S512" s="51">
        <v>0</v>
      </c>
      <c r="T512" s="51">
        <v>0</v>
      </c>
      <c r="U512" s="51">
        <v>0</v>
      </c>
      <c r="V512" s="51">
        <v>0</v>
      </c>
      <c r="W512" s="57"/>
      <c r="X512" s="57"/>
      <c r="Y512" s="57"/>
      <c r="Z512" s="57"/>
    </row>
    <row r="513" spans="1:26" s="16" customFormat="1" x14ac:dyDescent="0.25">
      <c r="A513" s="58" t="s">
        <v>411</v>
      </c>
      <c r="B513" s="50" t="s">
        <v>408</v>
      </c>
      <c r="C513" s="51">
        <f>M513+Q513+V513</f>
        <v>3141043</v>
      </c>
      <c r="D513" s="51">
        <f>SUM(E513:I513)</f>
        <v>0</v>
      </c>
      <c r="E513" s="51">
        <v>0</v>
      </c>
      <c r="F513" s="51">
        <v>0</v>
      </c>
      <c r="G513" s="51">
        <v>0</v>
      </c>
      <c r="H513" s="51">
        <v>0</v>
      </c>
      <c r="I513" s="51">
        <v>0</v>
      </c>
      <c r="J513" s="51">
        <v>0</v>
      </c>
      <c r="K513" s="51">
        <v>0</v>
      </c>
      <c r="L513" s="51">
        <v>0</v>
      </c>
      <c r="M513" s="51">
        <v>0</v>
      </c>
      <c r="N513" s="51">
        <v>0</v>
      </c>
      <c r="O513" s="51">
        <v>0</v>
      </c>
      <c r="P513" s="168">
        <v>325</v>
      </c>
      <c r="Q513" s="168">
        <v>3141043</v>
      </c>
      <c r="R513" s="51">
        <v>0</v>
      </c>
      <c r="S513" s="51">
        <v>0</v>
      </c>
      <c r="T513" s="51">
        <v>0</v>
      </c>
      <c r="U513" s="51">
        <v>0</v>
      </c>
      <c r="V513" s="51">
        <v>0</v>
      </c>
      <c r="W513" s="57"/>
      <c r="X513" s="57"/>
      <c r="Y513" s="57"/>
      <c r="Z513" s="57"/>
    </row>
    <row r="514" spans="1:26" s="16" customFormat="1" x14ac:dyDescent="0.25">
      <c r="A514" s="58" t="s">
        <v>767</v>
      </c>
      <c r="B514" s="50" t="s">
        <v>789</v>
      </c>
      <c r="C514" s="51">
        <f>D514+M514+Q514+V514</f>
        <v>4373875</v>
      </c>
      <c r="D514" s="51">
        <f>SUM(E514:I514)</f>
        <v>0</v>
      </c>
      <c r="E514" s="51">
        <v>0</v>
      </c>
      <c r="F514" s="51">
        <v>0</v>
      </c>
      <c r="G514" s="51">
        <v>0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470</v>
      </c>
      <c r="Q514" s="51">
        <v>4373875</v>
      </c>
      <c r="R514" s="51">
        <v>0</v>
      </c>
      <c r="S514" s="51">
        <v>0</v>
      </c>
      <c r="T514" s="51">
        <v>0</v>
      </c>
      <c r="U514" s="51">
        <v>0</v>
      </c>
      <c r="V514" s="51">
        <v>0</v>
      </c>
      <c r="W514" s="57"/>
      <c r="X514" s="57"/>
      <c r="Y514" s="57"/>
      <c r="Z514" s="57"/>
    </row>
    <row r="515" spans="1:26" s="16" customFormat="1" x14ac:dyDescent="0.25">
      <c r="A515" s="58" t="s">
        <v>768</v>
      </c>
      <c r="B515" s="50" t="s">
        <v>412</v>
      </c>
      <c r="C515" s="51">
        <f>D515+M515+Q515+V515</f>
        <v>5994225</v>
      </c>
      <c r="D515" s="51">
        <f>SUM(E515:I515)</f>
        <v>0</v>
      </c>
      <c r="E515" s="51">
        <v>0</v>
      </c>
      <c r="F515" s="51">
        <v>0</v>
      </c>
      <c r="G515" s="51">
        <v>0</v>
      </c>
      <c r="H515" s="51">
        <v>0</v>
      </c>
      <c r="I515" s="51">
        <v>0</v>
      </c>
      <c r="J515" s="51">
        <v>0</v>
      </c>
      <c r="K515" s="51">
        <v>0</v>
      </c>
      <c r="L515" s="51">
        <v>452</v>
      </c>
      <c r="M515" s="51">
        <v>1849250</v>
      </c>
      <c r="N515" s="51">
        <v>0</v>
      </c>
      <c r="O515" s="51">
        <v>0</v>
      </c>
      <c r="P515" s="51">
        <v>470</v>
      </c>
      <c r="Q515" s="51">
        <v>4144975</v>
      </c>
      <c r="R515" s="51">
        <v>0</v>
      </c>
      <c r="S515" s="51">
        <v>0</v>
      </c>
      <c r="T515" s="51">
        <v>0</v>
      </c>
      <c r="U515" s="51">
        <v>0</v>
      </c>
      <c r="V515" s="51">
        <v>0</v>
      </c>
      <c r="W515" s="57"/>
      <c r="X515" s="57"/>
      <c r="Y515" s="57"/>
      <c r="Z515" s="57"/>
    </row>
    <row r="516" spans="1:26" s="16" customFormat="1" x14ac:dyDescent="0.25">
      <c r="A516" s="52" t="s">
        <v>416</v>
      </c>
      <c r="B516" s="41" t="s">
        <v>414</v>
      </c>
      <c r="C516" s="43">
        <f>SUM(C517:C518)</f>
        <v>10548095</v>
      </c>
      <c r="D516" s="43">
        <f t="shared" ref="D516:V516" si="114">SUM(D517:D518)</f>
        <v>0</v>
      </c>
      <c r="E516" s="43">
        <f t="shared" si="114"/>
        <v>0</v>
      </c>
      <c r="F516" s="43">
        <f t="shared" si="114"/>
        <v>0</v>
      </c>
      <c r="G516" s="43">
        <f t="shared" si="114"/>
        <v>0</v>
      </c>
      <c r="H516" s="43">
        <f t="shared" si="114"/>
        <v>0</v>
      </c>
      <c r="I516" s="43">
        <f t="shared" si="114"/>
        <v>0</v>
      </c>
      <c r="J516" s="43">
        <f t="shared" si="114"/>
        <v>0</v>
      </c>
      <c r="K516" s="43">
        <f t="shared" si="114"/>
        <v>0</v>
      </c>
      <c r="L516" s="43">
        <f t="shared" si="114"/>
        <v>0</v>
      </c>
      <c r="M516" s="43">
        <f t="shared" si="114"/>
        <v>0</v>
      </c>
      <c r="N516" s="43">
        <f t="shared" si="114"/>
        <v>0</v>
      </c>
      <c r="O516" s="43">
        <f t="shared" si="114"/>
        <v>0</v>
      </c>
      <c r="P516" s="43">
        <f t="shared" si="114"/>
        <v>1117.8</v>
      </c>
      <c r="Q516" s="43">
        <f t="shared" si="114"/>
        <v>10548095</v>
      </c>
      <c r="R516" s="43">
        <f t="shared" si="114"/>
        <v>0</v>
      </c>
      <c r="S516" s="43">
        <f t="shared" si="114"/>
        <v>0</v>
      </c>
      <c r="T516" s="43">
        <f t="shared" si="114"/>
        <v>0</v>
      </c>
      <c r="U516" s="43">
        <f t="shared" si="114"/>
        <v>0</v>
      </c>
      <c r="V516" s="43">
        <f t="shared" si="114"/>
        <v>0</v>
      </c>
      <c r="W516" s="57"/>
      <c r="X516" s="57"/>
      <c r="Y516" s="57"/>
      <c r="Z516" s="57"/>
    </row>
    <row r="517" spans="1:26" s="16" customFormat="1" x14ac:dyDescent="0.25">
      <c r="A517" s="58" t="s">
        <v>417</v>
      </c>
      <c r="B517" s="50" t="s">
        <v>415</v>
      </c>
      <c r="C517" s="51">
        <f>D517+M517+Q517</f>
        <v>5346109.8</v>
      </c>
      <c r="D517" s="51">
        <f>SUM(E517:I517)</f>
        <v>0</v>
      </c>
      <c r="E517" s="51">
        <v>0</v>
      </c>
      <c r="F517" s="51">
        <v>0</v>
      </c>
      <c r="G517" s="51">
        <v>0</v>
      </c>
      <c r="H517" s="51">
        <v>0</v>
      </c>
      <c r="I517" s="51">
        <v>0</v>
      </c>
      <c r="J517" s="51">
        <v>0</v>
      </c>
      <c r="K517" s="51">
        <v>0</v>
      </c>
      <c r="L517" s="51">
        <v>0</v>
      </c>
      <c r="M517" s="51">
        <v>0</v>
      </c>
      <c r="N517" s="51">
        <v>0</v>
      </c>
      <c r="O517" s="51">
        <v>0</v>
      </c>
      <c r="P517" s="51">
        <v>540.5</v>
      </c>
      <c r="Q517" s="51">
        <v>5346109.8</v>
      </c>
      <c r="R517" s="51">
        <v>0</v>
      </c>
      <c r="S517" s="51">
        <v>0</v>
      </c>
      <c r="T517" s="51">
        <v>0</v>
      </c>
      <c r="U517" s="51">
        <v>0</v>
      </c>
      <c r="V517" s="51">
        <v>0</v>
      </c>
      <c r="W517" s="57"/>
      <c r="X517" s="57"/>
      <c r="Y517" s="57"/>
      <c r="Z517" s="57"/>
    </row>
    <row r="518" spans="1:26" s="16" customFormat="1" x14ac:dyDescent="0.25">
      <c r="A518" s="58" t="s">
        <v>792</v>
      </c>
      <c r="B518" s="50" t="s">
        <v>418</v>
      </c>
      <c r="C518" s="51">
        <f>D518+M518+Q518+V518</f>
        <v>5201985.2</v>
      </c>
      <c r="D518" s="51">
        <f>SUM(E518:I518)</f>
        <v>0</v>
      </c>
      <c r="E518" s="51">
        <v>0</v>
      </c>
      <c r="F518" s="51">
        <v>0</v>
      </c>
      <c r="G518" s="51">
        <v>0</v>
      </c>
      <c r="H518" s="51">
        <v>0</v>
      </c>
      <c r="I518" s="51">
        <v>0</v>
      </c>
      <c r="J518" s="51">
        <v>0</v>
      </c>
      <c r="K518" s="51">
        <v>0</v>
      </c>
      <c r="L518" s="51">
        <v>0</v>
      </c>
      <c r="M518" s="51">
        <v>0</v>
      </c>
      <c r="N518" s="51">
        <v>0</v>
      </c>
      <c r="O518" s="51">
        <v>0</v>
      </c>
      <c r="P518" s="51">
        <v>577.29999999999995</v>
      </c>
      <c r="Q518" s="51">
        <v>5201985.2</v>
      </c>
      <c r="R518" s="51">
        <v>0</v>
      </c>
      <c r="S518" s="51">
        <v>0</v>
      </c>
      <c r="T518" s="51">
        <v>0</v>
      </c>
      <c r="U518" s="51">
        <v>0</v>
      </c>
      <c r="V518" s="51">
        <v>0</v>
      </c>
      <c r="W518" s="57"/>
      <c r="X518" s="57"/>
      <c r="Y518" s="57"/>
      <c r="Z518" s="57"/>
    </row>
    <row r="519" spans="1:26" s="16" customFormat="1" x14ac:dyDescent="0.25">
      <c r="A519" s="52" t="s">
        <v>421</v>
      </c>
      <c r="B519" s="41" t="s">
        <v>420</v>
      </c>
      <c r="C519" s="43">
        <v>0</v>
      </c>
      <c r="D519" s="43">
        <v>0</v>
      </c>
      <c r="E519" s="43">
        <v>0</v>
      </c>
      <c r="F519" s="43">
        <v>0</v>
      </c>
      <c r="G519" s="43">
        <v>0</v>
      </c>
      <c r="H519" s="43">
        <v>0</v>
      </c>
      <c r="I519" s="43">
        <v>0</v>
      </c>
      <c r="J519" s="43">
        <v>0</v>
      </c>
      <c r="K519" s="43">
        <v>0</v>
      </c>
      <c r="L519" s="43">
        <v>0</v>
      </c>
      <c r="M519" s="43">
        <v>0</v>
      </c>
      <c r="N519" s="43">
        <v>0</v>
      </c>
      <c r="O519" s="43">
        <v>0</v>
      </c>
      <c r="P519" s="43">
        <v>0</v>
      </c>
      <c r="Q519" s="43">
        <v>0</v>
      </c>
      <c r="R519" s="43">
        <v>0</v>
      </c>
      <c r="S519" s="43">
        <v>0</v>
      </c>
      <c r="T519" s="43">
        <v>0</v>
      </c>
      <c r="U519" s="43">
        <v>0</v>
      </c>
      <c r="V519" s="43">
        <v>0</v>
      </c>
      <c r="W519" s="57"/>
      <c r="X519" s="57"/>
      <c r="Y519" s="57"/>
      <c r="Z519" s="57"/>
    </row>
    <row r="520" spans="1:26" s="15" customFormat="1" ht="14.25" customHeight="1" x14ac:dyDescent="0.25">
      <c r="A520" s="52" t="s">
        <v>1194</v>
      </c>
      <c r="B520" s="41" t="s">
        <v>1193</v>
      </c>
      <c r="C520" s="43">
        <f t="shared" ref="C520:V520" si="115">SUM(C521:C521)</f>
        <v>59332</v>
      </c>
      <c r="D520" s="43">
        <f t="shared" si="115"/>
        <v>0</v>
      </c>
      <c r="E520" s="43">
        <f t="shared" si="115"/>
        <v>0</v>
      </c>
      <c r="F520" s="43">
        <f t="shared" si="115"/>
        <v>0</v>
      </c>
      <c r="G520" s="43">
        <f t="shared" si="115"/>
        <v>0</v>
      </c>
      <c r="H520" s="43">
        <f t="shared" si="115"/>
        <v>0</v>
      </c>
      <c r="I520" s="137">
        <f t="shared" si="115"/>
        <v>0</v>
      </c>
      <c r="J520" s="43">
        <f t="shared" si="115"/>
        <v>0</v>
      </c>
      <c r="K520" s="43">
        <f t="shared" si="115"/>
        <v>0</v>
      </c>
      <c r="L520" s="43">
        <f t="shared" si="115"/>
        <v>0</v>
      </c>
      <c r="M520" s="43">
        <f t="shared" si="115"/>
        <v>0</v>
      </c>
      <c r="N520" s="43">
        <f t="shared" si="115"/>
        <v>0</v>
      </c>
      <c r="O520" s="43">
        <f t="shared" si="115"/>
        <v>0</v>
      </c>
      <c r="P520" s="43">
        <f t="shared" si="115"/>
        <v>0</v>
      </c>
      <c r="Q520" s="43">
        <f t="shared" si="115"/>
        <v>0</v>
      </c>
      <c r="R520" s="43">
        <f t="shared" si="115"/>
        <v>0</v>
      </c>
      <c r="S520" s="43">
        <f t="shared" si="115"/>
        <v>0</v>
      </c>
      <c r="T520" s="43">
        <f t="shared" si="115"/>
        <v>0</v>
      </c>
      <c r="U520" s="43">
        <f t="shared" si="115"/>
        <v>0</v>
      </c>
      <c r="V520" s="43">
        <f t="shared" si="115"/>
        <v>59332</v>
      </c>
      <c r="W520" s="44"/>
      <c r="X520" s="44"/>
      <c r="Y520" s="44"/>
      <c r="Z520" s="44"/>
    </row>
    <row r="521" spans="1:26" ht="15" customHeight="1" x14ac:dyDescent="0.25">
      <c r="A521" s="58" t="s">
        <v>1195</v>
      </c>
      <c r="B521" s="47" t="s">
        <v>1221</v>
      </c>
      <c r="C521" s="51">
        <f>D521+M521+O521+Q521+S521+V521</f>
        <v>59332</v>
      </c>
      <c r="D521" s="51">
        <f>SUM(E521:I521)</f>
        <v>0</v>
      </c>
      <c r="E521" s="153">
        <v>0</v>
      </c>
      <c r="F521" s="51">
        <v>0</v>
      </c>
      <c r="G521" s="51">
        <v>0</v>
      </c>
      <c r="H521" s="164">
        <v>0</v>
      </c>
      <c r="I521" s="51">
        <v>0</v>
      </c>
      <c r="J521" s="165">
        <v>0</v>
      </c>
      <c r="K521" s="51">
        <v>0</v>
      </c>
      <c r="L521" s="51">
        <v>0</v>
      </c>
      <c r="M521" s="51">
        <v>0</v>
      </c>
      <c r="N521" s="51">
        <v>0</v>
      </c>
      <c r="O521" s="51">
        <v>0</v>
      </c>
      <c r="P521" s="51">
        <v>0</v>
      </c>
      <c r="Q521" s="51">
        <v>0</v>
      </c>
      <c r="R521" s="51">
        <v>0</v>
      </c>
      <c r="S521" s="51">
        <v>0</v>
      </c>
      <c r="T521" s="51">
        <v>0</v>
      </c>
      <c r="U521" s="51">
        <v>0</v>
      </c>
      <c r="V521" s="51">
        <v>59332</v>
      </c>
      <c r="W521" s="46"/>
      <c r="X521" s="46"/>
      <c r="Y521" s="46"/>
      <c r="Z521" s="46"/>
    </row>
    <row r="522" spans="1:26" s="16" customFormat="1" x14ac:dyDescent="0.25">
      <c r="A522" s="99" t="s">
        <v>427</v>
      </c>
      <c r="B522" s="41" t="s">
        <v>428</v>
      </c>
      <c r="C522" s="43">
        <f>C523+C525</f>
        <v>20098728.719999999</v>
      </c>
      <c r="D522" s="43">
        <f t="shared" ref="D522:V522" si="116">D523+D525</f>
        <v>5432982.7400000002</v>
      </c>
      <c r="E522" s="138">
        <f t="shared" si="116"/>
        <v>3799992.71</v>
      </c>
      <c r="F522" s="43">
        <f t="shared" si="116"/>
        <v>1033647.5900000001</v>
      </c>
      <c r="G522" s="43">
        <f t="shared" si="116"/>
        <v>0</v>
      </c>
      <c r="H522" s="43">
        <f t="shared" si="116"/>
        <v>599342.43999999994</v>
      </c>
      <c r="I522" s="43">
        <f t="shared" si="116"/>
        <v>0</v>
      </c>
      <c r="J522" s="43">
        <f t="shared" si="116"/>
        <v>0</v>
      </c>
      <c r="K522" s="43">
        <f t="shared" si="116"/>
        <v>0</v>
      </c>
      <c r="L522" s="43">
        <f t="shared" si="116"/>
        <v>846.1</v>
      </c>
      <c r="M522" s="43">
        <f t="shared" si="116"/>
        <v>5289189.25</v>
      </c>
      <c r="N522" s="43">
        <f t="shared" si="116"/>
        <v>0</v>
      </c>
      <c r="O522" s="43">
        <f t="shared" si="116"/>
        <v>0</v>
      </c>
      <c r="P522" s="43">
        <f t="shared" si="116"/>
        <v>998.2</v>
      </c>
      <c r="Q522" s="43">
        <f t="shared" si="116"/>
        <v>6566599.7300000004</v>
      </c>
      <c r="R522" s="43">
        <f t="shared" si="116"/>
        <v>0</v>
      </c>
      <c r="S522" s="43">
        <f t="shared" si="116"/>
        <v>0</v>
      </c>
      <c r="T522" s="43">
        <f t="shared" si="116"/>
        <v>0</v>
      </c>
      <c r="U522" s="43">
        <f t="shared" si="116"/>
        <v>0</v>
      </c>
      <c r="V522" s="43">
        <f t="shared" si="116"/>
        <v>2809957</v>
      </c>
      <c r="W522" s="57"/>
      <c r="X522" s="57"/>
      <c r="Y522" s="57"/>
      <c r="Z522" s="57"/>
    </row>
    <row r="523" spans="1:26" s="18" customFormat="1" ht="18" customHeight="1" x14ac:dyDescent="0.2">
      <c r="A523" s="52" t="s">
        <v>429</v>
      </c>
      <c r="B523" s="41" t="s">
        <v>430</v>
      </c>
      <c r="C523" s="43">
        <f>C524</f>
        <v>28889</v>
      </c>
      <c r="D523" s="43">
        <f t="shared" ref="D523:V523" si="117">D524</f>
        <v>0</v>
      </c>
      <c r="E523" s="43">
        <f t="shared" si="117"/>
        <v>0</v>
      </c>
      <c r="F523" s="43">
        <f t="shared" si="117"/>
        <v>0</v>
      </c>
      <c r="G523" s="43">
        <f t="shared" si="117"/>
        <v>0</v>
      </c>
      <c r="H523" s="43">
        <f t="shared" si="117"/>
        <v>0</v>
      </c>
      <c r="I523" s="43">
        <f t="shared" si="117"/>
        <v>0</v>
      </c>
      <c r="J523" s="43">
        <f t="shared" si="117"/>
        <v>0</v>
      </c>
      <c r="K523" s="43">
        <f t="shared" si="117"/>
        <v>0</v>
      </c>
      <c r="L523" s="137">
        <f t="shared" si="117"/>
        <v>0</v>
      </c>
      <c r="M523" s="137">
        <f t="shared" si="117"/>
        <v>0</v>
      </c>
      <c r="N523" s="43">
        <f t="shared" si="117"/>
        <v>0</v>
      </c>
      <c r="O523" s="43">
        <f t="shared" si="117"/>
        <v>0</v>
      </c>
      <c r="P523" s="43">
        <f t="shared" si="117"/>
        <v>0</v>
      </c>
      <c r="Q523" s="43">
        <f t="shared" si="117"/>
        <v>0</v>
      </c>
      <c r="R523" s="43">
        <f t="shared" si="117"/>
        <v>0</v>
      </c>
      <c r="S523" s="43">
        <f t="shared" si="117"/>
        <v>0</v>
      </c>
      <c r="T523" s="43">
        <f t="shared" si="117"/>
        <v>0</v>
      </c>
      <c r="U523" s="43">
        <f t="shared" si="117"/>
        <v>0</v>
      </c>
      <c r="V523" s="43">
        <f t="shared" si="117"/>
        <v>28889</v>
      </c>
      <c r="W523" s="49"/>
      <c r="X523" s="49"/>
      <c r="Y523" s="49"/>
      <c r="Z523" s="49"/>
    </row>
    <row r="524" spans="1:26" s="18" customFormat="1" ht="18" customHeight="1" x14ac:dyDescent="0.2">
      <c r="A524" s="58" t="s">
        <v>434</v>
      </c>
      <c r="B524" s="50" t="s">
        <v>433</v>
      </c>
      <c r="C524" s="51">
        <f>D524+M524+Q524+V524</f>
        <v>28889</v>
      </c>
      <c r="D524" s="51">
        <f>SUM(E524:I524)</f>
        <v>0</v>
      </c>
      <c r="E524" s="51">
        <v>0</v>
      </c>
      <c r="F524" s="51">
        <v>0</v>
      </c>
      <c r="G524" s="51">
        <v>0</v>
      </c>
      <c r="H524" s="51">
        <v>0</v>
      </c>
      <c r="I524" s="51">
        <v>0</v>
      </c>
      <c r="J524" s="51">
        <v>0</v>
      </c>
      <c r="K524" s="164">
        <v>0</v>
      </c>
      <c r="L524" s="51">
        <v>0</v>
      </c>
      <c r="M524" s="51">
        <v>0</v>
      </c>
      <c r="N524" s="165">
        <v>0</v>
      </c>
      <c r="O524" s="51">
        <v>0</v>
      </c>
      <c r="P524" s="51">
        <v>0</v>
      </c>
      <c r="Q524" s="51">
        <v>0</v>
      </c>
      <c r="R524" s="51">
        <v>0</v>
      </c>
      <c r="S524" s="51">
        <v>0</v>
      </c>
      <c r="T524" s="51">
        <v>0</v>
      </c>
      <c r="U524" s="51">
        <v>0</v>
      </c>
      <c r="V524" s="51">
        <v>28889</v>
      </c>
      <c r="W524" s="49"/>
      <c r="X524" s="49"/>
      <c r="Y524" s="49"/>
      <c r="Z524" s="49"/>
    </row>
    <row r="525" spans="1:26" s="16" customFormat="1" x14ac:dyDescent="0.25">
      <c r="A525" s="52" t="s">
        <v>431</v>
      </c>
      <c r="B525" s="101" t="s">
        <v>432</v>
      </c>
      <c r="C525" s="102">
        <f>SUM(C526:C539)</f>
        <v>20069839.719999999</v>
      </c>
      <c r="D525" s="102">
        <f t="shared" ref="D525:V525" si="118">SUM(D526:D539)</f>
        <v>5432982.7400000002</v>
      </c>
      <c r="E525" s="102">
        <f t="shared" si="118"/>
        <v>3799992.71</v>
      </c>
      <c r="F525" s="102">
        <f t="shared" si="118"/>
        <v>1033647.5900000001</v>
      </c>
      <c r="G525" s="102">
        <f t="shared" si="118"/>
        <v>0</v>
      </c>
      <c r="H525" s="102">
        <f t="shared" si="118"/>
        <v>599342.43999999994</v>
      </c>
      <c r="I525" s="102">
        <f t="shared" si="118"/>
        <v>0</v>
      </c>
      <c r="J525" s="102">
        <f t="shared" si="118"/>
        <v>0</v>
      </c>
      <c r="K525" s="102">
        <f t="shared" si="118"/>
        <v>0</v>
      </c>
      <c r="L525" s="102">
        <f t="shared" si="118"/>
        <v>846.1</v>
      </c>
      <c r="M525" s="102">
        <f t="shared" si="118"/>
        <v>5289189.25</v>
      </c>
      <c r="N525" s="102">
        <f t="shared" si="118"/>
        <v>0</v>
      </c>
      <c r="O525" s="102">
        <f t="shared" si="118"/>
        <v>0</v>
      </c>
      <c r="P525" s="102">
        <f t="shared" si="118"/>
        <v>998.2</v>
      </c>
      <c r="Q525" s="102">
        <f t="shared" si="118"/>
        <v>6566599.7300000004</v>
      </c>
      <c r="R525" s="102">
        <f t="shared" si="118"/>
        <v>0</v>
      </c>
      <c r="S525" s="102">
        <f t="shared" si="118"/>
        <v>0</v>
      </c>
      <c r="T525" s="102">
        <f t="shared" si="118"/>
        <v>0</v>
      </c>
      <c r="U525" s="102">
        <f t="shared" si="118"/>
        <v>0</v>
      </c>
      <c r="V525" s="102">
        <f t="shared" si="118"/>
        <v>2781068</v>
      </c>
      <c r="W525" s="57"/>
      <c r="X525" s="57"/>
      <c r="Y525" s="57"/>
      <c r="Z525" s="57"/>
    </row>
    <row r="526" spans="1:26" s="16" customFormat="1" x14ac:dyDescent="0.25">
      <c r="A526" s="58" t="s">
        <v>441</v>
      </c>
      <c r="B526" s="152" t="s">
        <v>435</v>
      </c>
      <c r="C526" s="56">
        <f t="shared" ref="C526:C539" si="119">D526+M526+Q526+V526</f>
        <v>1592111.24</v>
      </c>
      <c r="D526" s="56">
        <f>E526+F526+G526+H526+I526</f>
        <v>1592111.24</v>
      </c>
      <c r="E526" s="56">
        <v>1170547.22</v>
      </c>
      <c r="F526" s="56">
        <v>263610.71000000002</v>
      </c>
      <c r="G526" s="56">
        <v>0</v>
      </c>
      <c r="H526" s="56">
        <v>157953.31</v>
      </c>
      <c r="I526" s="56">
        <v>0</v>
      </c>
      <c r="J526" s="234">
        <v>0</v>
      </c>
      <c r="K526" s="234">
        <v>0</v>
      </c>
      <c r="L526" s="234">
        <v>0</v>
      </c>
      <c r="M526" s="56">
        <v>0</v>
      </c>
      <c r="N526" s="234">
        <v>0</v>
      </c>
      <c r="O526" s="234">
        <v>0</v>
      </c>
      <c r="P526" s="163">
        <v>0</v>
      </c>
      <c r="Q526" s="163">
        <v>0</v>
      </c>
      <c r="R526" s="56">
        <v>0</v>
      </c>
      <c r="S526" s="56">
        <v>0</v>
      </c>
      <c r="T526" s="56">
        <v>0</v>
      </c>
      <c r="U526" s="56">
        <v>0</v>
      </c>
      <c r="V526" s="51">
        <v>0</v>
      </c>
      <c r="W526" s="57"/>
      <c r="X526" s="57"/>
      <c r="Y526" s="57"/>
      <c r="Z526" s="57"/>
    </row>
    <row r="527" spans="1:26" s="16" customFormat="1" x14ac:dyDescent="0.25">
      <c r="A527" s="58" t="s">
        <v>442</v>
      </c>
      <c r="B527" s="152" t="s">
        <v>455</v>
      </c>
      <c r="C527" s="24">
        <f>D527+M527+Q527+V527</f>
        <v>233272</v>
      </c>
      <c r="D527" s="56">
        <f>E527+F527+G527+H527+I527</f>
        <v>0</v>
      </c>
      <c r="E527" s="290">
        <v>0</v>
      </c>
      <c r="F527" s="290">
        <v>0</v>
      </c>
      <c r="G527" s="24">
        <v>0</v>
      </c>
      <c r="H527" s="290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233272</v>
      </c>
      <c r="W527" s="57"/>
      <c r="X527" s="57"/>
      <c r="Y527" s="57"/>
      <c r="Z527" s="57"/>
    </row>
    <row r="528" spans="1:26" s="16" customFormat="1" x14ac:dyDescent="0.25">
      <c r="A528" s="58" t="s">
        <v>443</v>
      </c>
      <c r="B528" s="152" t="s">
        <v>450</v>
      </c>
      <c r="C528" s="51">
        <f t="shared" si="119"/>
        <v>3390664.54</v>
      </c>
      <c r="D528" s="51">
        <v>0</v>
      </c>
      <c r="E528" s="168">
        <v>0</v>
      </c>
      <c r="F528" s="168">
        <v>0</v>
      </c>
      <c r="G528" s="51">
        <v>0</v>
      </c>
      <c r="H528" s="168">
        <v>0</v>
      </c>
      <c r="I528" s="51">
        <v>0</v>
      </c>
      <c r="J528" s="51">
        <v>0</v>
      </c>
      <c r="K528" s="51">
        <v>0</v>
      </c>
      <c r="L528" s="51">
        <v>0</v>
      </c>
      <c r="M528" s="51">
        <v>0</v>
      </c>
      <c r="N528" s="51">
        <v>0</v>
      </c>
      <c r="O528" s="51">
        <v>0</v>
      </c>
      <c r="P528" s="153">
        <v>503.2</v>
      </c>
      <c r="Q528" s="153">
        <v>3390664.54</v>
      </c>
      <c r="R528" s="51">
        <v>0</v>
      </c>
      <c r="S528" s="51">
        <v>0</v>
      </c>
      <c r="T528" s="51">
        <v>0</v>
      </c>
      <c r="U528" s="51">
        <v>0</v>
      </c>
      <c r="V528" s="51">
        <v>0</v>
      </c>
      <c r="W528" s="57"/>
      <c r="X528" s="57"/>
      <c r="Y528" s="57"/>
      <c r="Z528" s="57"/>
    </row>
    <row r="529" spans="1:26" s="16" customFormat="1" x14ac:dyDescent="0.25">
      <c r="A529" s="58" t="s">
        <v>444</v>
      </c>
      <c r="B529" s="152" t="s">
        <v>436</v>
      </c>
      <c r="C529" s="56">
        <f t="shared" si="119"/>
        <v>1397430.72</v>
      </c>
      <c r="D529" s="56">
        <f t="shared" ref="D529:D539" si="120">E529+F529+G529+H529+I529</f>
        <v>1397430.72</v>
      </c>
      <c r="E529" s="170">
        <v>953306.99</v>
      </c>
      <c r="F529" s="170">
        <v>268283.46000000002</v>
      </c>
      <c r="G529" s="56">
        <v>0</v>
      </c>
      <c r="H529" s="170">
        <v>175840.27</v>
      </c>
      <c r="I529" s="56">
        <v>0</v>
      </c>
      <c r="J529" s="234">
        <v>0</v>
      </c>
      <c r="K529" s="234">
        <v>0</v>
      </c>
      <c r="L529" s="234">
        <v>0</v>
      </c>
      <c r="M529" s="56">
        <v>0</v>
      </c>
      <c r="N529" s="234">
        <v>0</v>
      </c>
      <c r="O529" s="234">
        <v>0</v>
      </c>
      <c r="P529" s="163">
        <v>0</v>
      </c>
      <c r="Q529" s="163">
        <v>0</v>
      </c>
      <c r="R529" s="56">
        <v>0</v>
      </c>
      <c r="S529" s="56">
        <v>0</v>
      </c>
      <c r="T529" s="56">
        <v>0</v>
      </c>
      <c r="U529" s="56">
        <v>0</v>
      </c>
      <c r="V529" s="51">
        <v>0</v>
      </c>
      <c r="W529" s="57"/>
      <c r="X529" s="57"/>
      <c r="Y529" s="57"/>
      <c r="Z529" s="57"/>
    </row>
    <row r="530" spans="1:26" s="16" customFormat="1" x14ac:dyDescent="0.25">
      <c r="A530" s="58" t="s">
        <v>445</v>
      </c>
      <c r="B530" s="50" t="s">
        <v>1283</v>
      </c>
      <c r="C530" s="24">
        <f>D530+M530+Q530+V530</f>
        <v>234473</v>
      </c>
      <c r="D530" s="245">
        <f>E530+F530+G530+H530+I530</f>
        <v>0</v>
      </c>
      <c r="E530" s="290">
        <v>0</v>
      </c>
      <c r="F530" s="290">
        <v>0</v>
      </c>
      <c r="G530" s="291">
        <v>0</v>
      </c>
      <c r="H530" s="290">
        <v>0</v>
      </c>
      <c r="I530" s="280">
        <v>0</v>
      </c>
      <c r="J530" s="24">
        <v>0</v>
      </c>
      <c r="K530" s="24">
        <v>0</v>
      </c>
      <c r="L530" s="284">
        <v>0</v>
      </c>
      <c r="M530" s="284">
        <v>0</v>
      </c>
      <c r="N530" s="24">
        <v>0</v>
      </c>
      <c r="O530" s="279">
        <v>0</v>
      </c>
      <c r="P530" s="24">
        <v>0</v>
      </c>
      <c r="Q530" s="24">
        <v>0</v>
      </c>
      <c r="R530" s="280">
        <v>0</v>
      </c>
      <c r="S530" s="24">
        <v>0</v>
      </c>
      <c r="T530" s="24">
        <v>0</v>
      </c>
      <c r="U530" s="24">
        <v>0</v>
      </c>
      <c r="V530" s="24">
        <v>234473</v>
      </c>
      <c r="W530" s="57"/>
      <c r="X530" s="57"/>
      <c r="Y530" s="57"/>
      <c r="Z530" s="57"/>
    </row>
    <row r="531" spans="1:26" s="16" customFormat="1" x14ac:dyDescent="0.25">
      <c r="A531" s="58" t="s">
        <v>446</v>
      </c>
      <c r="B531" s="152" t="s">
        <v>1178</v>
      </c>
      <c r="C531" s="56">
        <f t="shared" si="119"/>
        <v>625743</v>
      </c>
      <c r="D531" s="56">
        <f t="shared" si="120"/>
        <v>0</v>
      </c>
      <c r="E531" s="166">
        <v>0</v>
      </c>
      <c r="F531" s="288">
        <v>0</v>
      </c>
      <c r="G531" s="246">
        <v>0</v>
      </c>
      <c r="H531" s="288">
        <v>0</v>
      </c>
      <c r="I531" s="56">
        <v>0</v>
      </c>
      <c r="J531" s="234">
        <v>0</v>
      </c>
      <c r="K531" s="252">
        <v>0</v>
      </c>
      <c r="L531" s="51">
        <v>0</v>
      </c>
      <c r="M531" s="51">
        <v>0</v>
      </c>
      <c r="N531" s="249">
        <v>0</v>
      </c>
      <c r="O531" s="234">
        <v>0</v>
      </c>
      <c r="P531" s="163">
        <v>0</v>
      </c>
      <c r="Q531" s="163">
        <v>0</v>
      </c>
      <c r="R531" s="56">
        <v>0</v>
      </c>
      <c r="S531" s="56">
        <v>0</v>
      </c>
      <c r="T531" s="56">
        <v>0</v>
      </c>
      <c r="U531" s="56">
        <v>0</v>
      </c>
      <c r="V531" s="51">
        <v>625743</v>
      </c>
      <c r="W531" s="57"/>
      <c r="X531" s="57"/>
      <c r="Y531" s="57"/>
      <c r="Z531" s="57"/>
    </row>
    <row r="532" spans="1:26" s="16" customFormat="1" x14ac:dyDescent="0.25">
      <c r="A532" s="58" t="s">
        <v>447</v>
      </c>
      <c r="B532" s="152" t="s">
        <v>1179</v>
      </c>
      <c r="C532" s="56">
        <f t="shared" si="119"/>
        <v>624905</v>
      </c>
      <c r="D532" s="56">
        <f t="shared" si="120"/>
        <v>0</v>
      </c>
      <c r="E532" s="166">
        <v>0</v>
      </c>
      <c r="F532" s="246">
        <v>0</v>
      </c>
      <c r="G532" s="246">
        <v>0</v>
      </c>
      <c r="H532" s="246">
        <v>0</v>
      </c>
      <c r="I532" s="56">
        <v>0</v>
      </c>
      <c r="J532" s="234">
        <v>0</v>
      </c>
      <c r="K532" s="252">
        <v>0</v>
      </c>
      <c r="L532" s="51">
        <v>0</v>
      </c>
      <c r="M532" s="51">
        <v>0</v>
      </c>
      <c r="N532" s="249">
        <v>0</v>
      </c>
      <c r="O532" s="234">
        <v>0</v>
      </c>
      <c r="P532" s="163">
        <v>0</v>
      </c>
      <c r="Q532" s="163">
        <v>0</v>
      </c>
      <c r="R532" s="56">
        <v>0</v>
      </c>
      <c r="S532" s="56">
        <v>0</v>
      </c>
      <c r="T532" s="56">
        <v>0</v>
      </c>
      <c r="U532" s="56">
        <v>0</v>
      </c>
      <c r="V532" s="51">
        <v>624905</v>
      </c>
      <c r="W532" s="57"/>
      <c r="X532" s="57"/>
      <c r="Y532" s="57"/>
      <c r="Z532" s="57"/>
    </row>
    <row r="533" spans="1:26" s="16" customFormat="1" x14ac:dyDescent="0.25">
      <c r="A533" s="58" t="s">
        <v>448</v>
      </c>
      <c r="B533" s="152" t="s">
        <v>1180</v>
      </c>
      <c r="C533" s="56">
        <f t="shared" si="119"/>
        <v>623486</v>
      </c>
      <c r="D533" s="56">
        <f t="shared" si="120"/>
        <v>0</v>
      </c>
      <c r="E533" s="166">
        <v>0</v>
      </c>
      <c r="F533" s="246">
        <v>0</v>
      </c>
      <c r="G533" s="246">
        <v>0</v>
      </c>
      <c r="H533" s="246">
        <v>0</v>
      </c>
      <c r="I533" s="56">
        <v>0</v>
      </c>
      <c r="J533" s="234">
        <v>0</v>
      </c>
      <c r="K533" s="252">
        <v>0</v>
      </c>
      <c r="L533" s="51">
        <v>0</v>
      </c>
      <c r="M533" s="51">
        <v>0</v>
      </c>
      <c r="N533" s="249">
        <v>0</v>
      </c>
      <c r="O533" s="234">
        <v>0</v>
      </c>
      <c r="P533" s="163">
        <v>0</v>
      </c>
      <c r="Q533" s="163">
        <v>0</v>
      </c>
      <c r="R533" s="56">
        <v>0</v>
      </c>
      <c r="S533" s="56">
        <v>0</v>
      </c>
      <c r="T533" s="292">
        <v>0</v>
      </c>
      <c r="U533" s="56">
        <v>0</v>
      </c>
      <c r="V533" s="51">
        <v>623486</v>
      </c>
      <c r="W533" s="57"/>
      <c r="X533" s="57"/>
      <c r="Y533" s="57"/>
      <c r="Z533" s="57"/>
    </row>
    <row r="534" spans="1:26" s="16" customFormat="1" x14ac:dyDescent="0.25">
      <c r="A534" s="58" t="s">
        <v>449</v>
      </c>
      <c r="B534" s="29" t="s">
        <v>437</v>
      </c>
      <c r="C534" s="24">
        <f>D534+M534+Q534+V534</f>
        <v>767302.28</v>
      </c>
      <c r="D534" s="24">
        <f t="shared" si="120"/>
        <v>767302.28</v>
      </c>
      <c r="E534" s="24">
        <v>0</v>
      </c>
      <c r="F534" s="24">
        <v>501753.42</v>
      </c>
      <c r="G534" s="24">
        <v>0</v>
      </c>
      <c r="H534" s="24">
        <v>265548.86</v>
      </c>
      <c r="I534" s="24">
        <v>0</v>
      </c>
      <c r="J534" s="24">
        <v>0</v>
      </c>
      <c r="K534" s="24">
        <v>0</v>
      </c>
      <c r="L534" s="283">
        <v>0</v>
      </c>
      <c r="M534" s="283">
        <v>0</v>
      </c>
      <c r="N534" s="24">
        <v>0</v>
      </c>
      <c r="O534" s="279">
        <v>0</v>
      </c>
      <c r="P534" s="24">
        <v>0</v>
      </c>
      <c r="Q534" s="24">
        <v>0</v>
      </c>
      <c r="R534" s="280">
        <v>0</v>
      </c>
      <c r="S534" s="24">
        <v>0</v>
      </c>
      <c r="T534" s="24">
        <v>0</v>
      </c>
      <c r="U534" s="24">
        <v>0</v>
      </c>
      <c r="V534" s="24">
        <v>0</v>
      </c>
      <c r="W534" s="57"/>
      <c r="X534" s="57"/>
      <c r="Y534" s="57"/>
      <c r="Z534" s="57"/>
    </row>
    <row r="535" spans="1:26" s="16" customFormat="1" x14ac:dyDescent="0.25">
      <c r="A535" s="58" t="s">
        <v>456</v>
      </c>
      <c r="B535" s="152" t="s">
        <v>438</v>
      </c>
      <c r="C535" s="56">
        <f t="shared" si="119"/>
        <v>1676138.5</v>
      </c>
      <c r="D535" s="56">
        <f t="shared" si="120"/>
        <v>1676138.5</v>
      </c>
      <c r="E535" s="56">
        <v>1676138.5</v>
      </c>
      <c r="F535" s="246">
        <v>0</v>
      </c>
      <c r="G535" s="246">
        <v>0</v>
      </c>
      <c r="H535" s="246">
        <v>0</v>
      </c>
      <c r="I535" s="56">
        <v>0</v>
      </c>
      <c r="J535" s="234">
        <v>0</v>
      </c>
      <c r="K535" s="292">
        <v>0</v>
      </c>
      <c r="L535" s="234">
        <v>0</v>
      </c>
      <c r="M535" s="56">
        <v>0</v>
      </c>
      <c r="N535" s="234">
        <v>0</v>
      </c>
      <c r="O535" s="234">
        <v>0</v>
      </c>
      <c r="P535" s="163">
        <v>0</v>
      </c>
      <c r="Q535" s="163">
        <v>0</v>
      </c>
      <c r="R535" s="56">
        <v>0</v>
      </c>
      <c r="S535" s="56">
        <v>0</v>
      </c>
      <c r="T535" s="56">
        <v>0</v>
      </c>
      <c r="U535" s="56">
        <v>0</v>
      </c>
      <c r="V535" s="51">
        <v>0</v>
      </c>
      <c r="W535" s="57"/>
      <c r="X535" s="57"/>
      <c r="Y535" s="57"/>
      <c r="Z535" s="57"/>
    </row>
    <row r="536" spans="1:26" s="16" customFormat="1" x14ac:dyDescent="0.25">
      <c r="A536" s="58" t="s">
        <v>798</v>
      </c>
      <c r="B536" s="152" t="s">
        <v>451</v>
      </c>
      <c r="C536" s="51">
        <f t="shared" si="119"/>
        <v>3175935.19</v>
      </c>
      <c r="D536" s="56">
        <f t="shared" si="120"/>
        <v>0</v>
      </c>
      <c r="E536" s="153">
        <v>0</v>
      </c>
      <c r="F536" s="153">
        <v>0</v>
      </c>
      <c r="G536" s="153">
        <v>0</v>
      </c>
      <c r="H536" s="153">
        <v>0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164">
        <v>0</v>
      </c>
      <c r="P536" s="51">
        <v>495</v>
      </c>
      <c r="Q536" s="51">
        <v>3175935.19</v>
      </c>
      <c r="R536" s="165">
        <v>0</v>
      </c>
      <c r="S536" s="51">
        <v>0</v>
      </c>
      <c r="T536" s="51">
        <v>0</v>
      </c>
      <c r="U536" s="51">
        <v>0</v>
      </c>
      <c r="V536" s="51">
        <v>0</v>
      </c>
      <c r="W536" s="57"/>
      <c r="X536" s="57"/>
      <c r="Y536" s="57"/>
      <c r="Z536" s="57"/>
    </row>
    <row r="537" spans="1:26" s="16" customFormat="1" x14ac:dyDescent="0.25">
      <c r="A537" s="58" t="s">
        <v>799</v>
      </c>
      <c r="B537" s="152" t="s">
        <v>1284</v>
      </c>
      <c r="C537" s="24">
        <f>D537+M537+Q537+V537</f>
        <v>143210</v>
      </c>
      <c r="D537" s="245">
        <f>E537+F537+G537+H537+I537</f>
        <v>0</v>
      </c>
      <c r="E537" s="290">
        <v>0</v>
      </c>
      <c r="F537" s="290">
        <v>0</v>
      </c>
      <c r="G537" s="24">
        <v>0</v>
      </c>
      <c r="H537" s="290">
        <v>0</v>
      </c>
      <c r="I537" s="280">
        <v>0</v>
      </c>
      <c r="J537" s="24">
        <v>0</v>
      </c>
      <c r="K537" s="24">
        <v>0</v>
      </c>
      <c r="L537" s="283">
        <v>0</v>
      </c>
      <c r="M537" s="283">
        <v>0</v>
      </c>
      <c r="N537" s="24">
        <v>0</v>
      </c>
      <c r="O537" s="279">
        <v>0</v>
      </c>
      <c r="P537" s="24">
        <v>0</v>
      </c>
      <c r="Q537" s="24">
        <v>0</v>
      </c>
      <c r="R537" s="280">
        <v>0</v>
      </c>
      <c r="S537" s="24">
        <v>0</v>
      </c>
      <c r="T537" s="24">
        <v>0</v>
      </c>
      <c r="U537" s="24">
        <v>0</v>
      </c>
      <c r="V537" s="24">
        <v>143210</v>
      </c>
      <c r="W537" s="57"/>
      <c r="X537" s="57"/>
      <c r="Y537" s="57"/>
      <c r="Z537" s="57"/>
    </row>
    <row r="538" spans="1:26" s="16" customFormat="1" x14ac:dyDescent="0.25">
      <c r="A538" s="58" t="s">
        <v>800</v>
      </c>
      <c r="B538" s="50" t="s">
        <v>1285</v>
      </c>
      <c r="C538" s="24">
        <f>D538+M538+Q538+V538</f>
        <v>295979</v>
      </c>
      <c r="D538" s="245">
        <f>E538+F538+G538+H538+I538</f>
        <v>0</v>
      </c>
      <c r="E538" s="290">
        <v>0</v>
      </c>
      <c r="F538" s="290">
        <v>0</v>
      </c>
      <c r="G538" s="290">
        <v>0</v>
      </c>
      <c r="H538" s="290">
        <v>0</v>
      </c>
      <c r="I538" s="280">
        <v>0</v>
      </c>
      <c r="J538" s="24">
        <v>0</v>
      </c>
      <c r="K538" s="24">
        <v>0</v>
      </c>
      <c r="L538" s="283">
        <v>0</v>
      </c>
      <c r="M538" s="283">
        <v>0</v>
      </c>
      <c r="N538" s="24">
        <v>0</v>
      </c>
      <c r="O538" s="279">
        <v>0</v>
      </c>
      <c r="P538" s="24">
        <v>0</v>
      </c>
      <c r="Q538" s="24">
        <v>0</v>
      </c>
      <c r="R538" s="280">
        <v>0</v>
      </c>
      <c r="S538" s="24">
        <v>0</v>
      </c>
      <c r="T538" s="24">
        <v>0</v>
      </c>
      <c r="U538" s="24">
        <v>0</v>
      </c>
      <c r="V538" s="24">
        <v>295979</v>
      </c>
      <c r="W538" s="57"/>
      <c r="X538" s="57"/>
      <c r="Y538" s="57"/>
      <c r="Z538" s="57"/>
    </row>
    <row r="539" spans="1:26" s="16" customFormat="1" x14ac:dyDescent="0.25">
      <c r="A539" s="58" t="s">
        <v>801</v>
      </c>
      <c r="B539" s="29" t="s">
        <v>1176</v>
      </c>
      <c r="C539" s="24">
        <f t="shared" si="119"/>
        <v>5289189.25</v>
      </c>
      <c r="D539" s="245">
        <f t="shared" si="120"/>
        <v>0</v>
      </c>
      <c r="E539" s="283">
        <v>0</v>
      </c>
      <c r="F539" s="293">
        <v>0</v>
      </c>
      <c r="G539" s="283">
        <v>0</v>
      </c>
      <c r="H539" s="283">
        <v>0</v>
      </c>
      <c r="I539" s="24">
        <v>0</v>
      </c>
      <c r="J539" s="24">
        <v>0</v>
      </c>
      <c r="K539" s="24">
        <v>0</v>
      </c>
      <c r="L539" s="24">
        <v>846.1</v>
      </c>
      <c r="M539" s="24">
        <v>5289189.25</v>
      </c>
      <c r="N539" s="24">
        <v>0</v>
      </c>
      <c r="O539" s="279">
        <v>0</v>
      </c>
      <c r="P539" s="24">
        <v>0</v>
      </c>
      <c r="Q539" s="24">
        <v>0</v>
      </c>
      <c r="R539" s="280">
        <v>0</v>
      </c>
      <c r="S539" s="24">
        <v>0</v>
      </c>
      <c r="T539" s="24">
        <v>0</v>
      </c>
      <c r="U539" s="24">
        <v>0</v>
      </c>
      <c r="V539" s="24">
        <v>0</v>
      </c>
      <c r="W539" s="57"/>
      <c r="X539" s="57"/>
      <c r="Y539" s="57"/>
      <c r="Z539" s="57"/>
    </row>
    <row r="540" spans="1:26" s="37" customFormat="1" x14ac:dyDescent="0.25">
      <c r="A540" s="99" t="s">
        <v>458</v>
      </c>
      <c r="B540" s="41" t="s">
        <v>457</v>
      </c>
      <c r="C540" s="43">
        <f t="shared" ref="C540:V540" si="121">SUM(C541:C593)</f>
        <v>332035316.71999997</v>
      </c>
      <c r="D540" s="43">
        <f t="shared" si="121"/>
        <v>170891069.57000002</v>
      </c>
      <c r="E540" s="43">
        <f t="shared" si="121"/>
        <v>78265971.62999998</v>
      </c>
      <c r="F540" s="43">
        <f t="shared" si="121"/>
        <v>17812432.52</v>
      </c>
      <c r="G540" s="43">
        <f t="shared" si="121"/>
        <v>24176480.27</v>
      </c>
      <c r="H540" s="43">
        <f t="shared" si="121"/>
        <v>9159232.1799999997</v>
      </c>
      <c r="I540" s="43">
        <f t="shared" si="121"/>
        <v>41476952.969999999</v>
      </c>
      <c r="J540" s="43">
        <f t="shared" si="121"/>
        <v>0</v>
      </c>
      <c r="K540" s="43">
        <f t="shared" si="121"/>
        <v>0</v>
      </c>
      <c r="L540" s="43">
        <f t="shared" si="121"/>
        <v>17928.900000000001</v>
      </c>
      <c r="M540" s="43">
        <f t="shared" si="121"/>
        <v>86151987.850000009</v>
      </c>
      <c r="N540" s="43">
        <f t="shared" si="121"/>
        <v>0</v>
      </c>
      <c r="O540" s="43">
        <f t="shared" si="121"/>
        <v>0</v>
      </c>
      <c r="P540" s="43">
        <f t="shared" si="121"/>
        <v>12017</v>
      </c>
      <c r="Q540" s="43">
        <f t="shared" si="121"/>
        <v>72708005.299999997</v>
      </c>
      <c r="R540" s="43">
        <f t="shared" si="121"/>
        <v>0</v>
      </c>
      <c r="S540" s="43">
        <f t="shared" si="121"/>
        <v>0</v>
      </c>
      <c r="T540" s="43">
        <f t="shared" si="121"/>
        <v>0</v>
      </c>
      <c r="U540" s="43">
        <f t="shared" si="121"/>
        <v>0</v>
      </c>
      <c r="V540" s="43">
        <f t="shared" si="121"/>
        <v>2284254</v>
      </c>
      <c r="W540" s="57"/>
      <c r="X540" s="57"/>
      <c r="Y540" s="57"/>
      <c r="Z540" s="57"/>
    </row>
    <row r="541" spans="1:26" s="37" customFormat="1" x14ac:dyDescent="0.25">
      <c r="A541" s="58" t="s">
        <v>459</v>
      </c>
      <c r="B541" s="26" t="s">
        <v>849</v>
      </c>
      <c r="C541" s="24">
        <f>D541+M541+Q541+S541+T541+U541+V541</f>
        <v>4593728</v>
      </c>
      <c r="D541" s="24">
        <f>SUM(E541:I541)</f>
        <v>4593728</v>
      </c>
      <c r="E541" s="24">
        <v>0</v>
      </c>
      <c r="F541" s="24">
        <v>673829</v>
      </c>
      <c r="G541" s="24">
        <v>1903317</v>
      </c>
      <c r="H541" s="24">
        <v>247288</v>
      </c>
      <c r="I541" s="24">
        <v>1769294</v>
      </c>
      <c r="J541" s="27">
        <v>0</v>
      </c>
      <c r="K541" s="27">
        <v>0</v>
      </c>
      <c r="L541" s="24">
        <v>0</v>
      </c>
      <c r="M541" s="24">
        <v>0</v>
      </c>
      <c r="N541" s="27">
        <v>0</v>
      </c>
      <c r="O541" s="27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57"/>
      <c r="X541" s="57"/>
      <c r="Y541" s="57"/>
      <c r="Z541" s="57"/>
    </row>
    <row r="542" spans="1:26" s="37" customFormat="1" x14ac:dyDescent="0.25">
      <c r="A542" s="58" t="s">
        <v>460</v>
      </c>
      <c r="B542" s="26" t="s">
        <v>1297</v>
      </c>
      <c r="C542" s="24">
        <f>D542+M542+Q542+S542+T542+U542+V542</f>
        <v>291010</v>
      </c>
      <c r="D542" s="24">
        <f>SUM(E542:I542)</f>
        <v>0</v>
      </c>
      <c r="E542" s="24">
        <v>0</v>
      </c>
      <c r="F542" s="24">
        <v>0</v>
      </c>
      <c r="G542" s="24">
        <v>0</v>
      </c>
      <c r="H542" s="24">
        <v>0</v>
      </c>
      <c r="I542" s="24">
        <v>0</v>
      </c>
      <c r="J542" s="27">
        <v>0</v>
      </c>
      <c r="K542" s="27">
        <v>0</v>
      </c>
      <c r="L542" s="24">
        <v>0</v>
      </c>
      <c r="M542" s="24">
        <v>0</v>
      </c>
      <c r="N542" s="27">
        <v>0</v>
      </c>
      <c r="O542" s="27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191">
        <v>291010</v>
      </c>
      <c r="W542" s="57"/>
      <c r="X542" s="57"/>
      <c r="Y542" s="57"/>
      <c r="Z542" s="57"/>
    </row>
    <row r="543" spans="1:26" s="37" customFormat="1" x14ac:dyDescent="0.25">
      <c r="A543" s="58" t="s">
        <v>461</v>
      </c>
      <c r="B543" s="26" t="s">
        <v>852</v>
      </c>
      <c r="C543" s="24">
        <f>D543+M543+Q543+S543+T543+U543+V543</f>
        <v>2314173.4500000002</v>
      </c>
      <c r="D543" s="24">
        <f>SUM(E543:I543)</f>
        <v>2314173.4500000002</v>
      </c>
      <c r="E543" s="24">
        <v>1505986.43</v>
      </c>
      <c r="F543" s="24">
        <v>358027.67</v>
      </c>
      <c r="G543" s="24">
        <v>277914.71000000002</v>
      </c>
      <c r="H543" s="24">
        <v>172244.64</v>
      </c>
      <c r="I543" s="24">
        <v>0</v>
      </c>
      <c r="J543" s="27">
        <v>0</v>
      </c>
      <c r="K543" s="27">
        <v>0</v>
      </c>
      <c r="L543" s="24">
        <v>0</v>
      </c>
      <c r="M543" s="24">
        <v>0</v>
      </c>
      <c r="N543" s="27">
        <v>0</v>
      </c>
      <c r="O543" s="27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57"/>
      <c r="X543" s="57"/>
      <c r="Y543" s="57"/>
      <c r="Z543" s="57"/>
    </row>
    <row r="544" spans="1:26" s="37" customFormat="1" x14ac:dyDescent="0.25">
      <c r="A544" s="58" t="s">
        <v>462</v>
      </c>
      <c r="B544" s="26" t="s">
        <v>854</v>
      </c>
      <c r="C544" s="24">
        <f t="shared" ref="C544:C593" si="122">D544+M544+Q544+S544+T544+U544+V544</f>
        <v>964515</v>
      </c>
      <c r="D544" s="24">
        <f t="shared" ref="D544:D593" si="123">SUM(E544:I544)</f>
        <v>964515</v>
      </c>
      <c r="E544" s="24">
        <v>0</v>
      </c>
      <c r="F544" s="24">
        <v>0</v>
      </c>
      <c r="G544" s="24">
        <v>0</v>
      </c>
      <c r="H544" s="24">
        <v>0</v>
      </c>
      <c r="I544" s="24">
        <v>964515</v>
      </c>
      <c r="J544" s="27">
        <v>0</v>
      </c>
      <c r="K544" s="27">
        <v>0</v>
      </c>
      <c r="L544" s="24">
        <v>0</v>
      </c>
      <c r="M544" s="24">
        <v>0</v>
      </c>
      <c r="N544" s="27">
        <v>0</v>
      </c>
      <c r="O544" s="27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57"/>
      <c r="X544" s="57"/>
      <c r="Y544" s="57"/>
      <c r="Z544" s="57"/>
    </row>
    <row r="545" spans="1:26" s="37" customFormat="1" x14ac:dyDescent="0.25">
      <c r="A545" s="58" t="s">
        <v>463</v>
      </c>
      <c r="B545" s="26" t="s">
        <v>1302</v>
      </c>
      <c r="C545" s="24">
        <f t="shared" si="122"/>
        <v>275124</v>
      </c>
      <c r="D545" s="24">
        <f t="shared" si="123"/>
        <v>0</v>
      </c>
      <c r="E545" s="24">
        <v>0</v>
      </c>
      <c r="F545" s="24">
        <v>0</v>
      </c>
      <c r="G545" s="24">
        <v>0</v>
      </c>
      <c r="H545" s="24">
        <v>0</v>
      </c>
      <c r="I545" s="24">
        <v>0</v>
      </c>
      <c r="J545" s="27">
        <v>0</v>
      </c>
      <c r="K545" s="27">
        <v>0</v>
      </c>
      <c r="L545" s="24">
        <v>0</v>
      </c>
      <c r="M545" s="24">
        <v>0</v>
      </c>
      <c r="N545" s="27">
        <v>0</v>
      </c>
      <c r="O545" s="27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275124</v>
      </c>
      <c r="W545" s="57"/>
      <c r="X545" s="57"/>
      <c r="Y545" s="57"/>
      <c r="Z545" s="57"/>
    </row>
    <row r="546" spans="1:26" s="37" customFormat="1" x14ac:dyDescent="0.25">
      <c r="A546" s="58" t="s">
        <v>464</v>
      </c>
      <c r="B546" s="26" t="s">
        <v>855</v>
      </c>
      <c r="C546" s="24">
        <f t="shared" si="122"/>
        <v>5818892.5599999996</v>
      </c>
      <c r="D546" s="24">
        <f t="shared" si="123"/>
        <v>0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7">
        <v>0</v>
      </c>
      <c r="K546" s="27">
        <v>0</v>
      </c>
      <c r="L546" s="27">
        <v>1211.5999999999999</v>
      </c>
      <c r="M546" s="24">
        <v>5818892.5599999996</v>
      </c>
      <c r="N546" s="27">
        <v>0</v>
      </c>
      <c r="O546" s="27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57"/>
      <c r="X546" s="57"/>
      <c r="Y546" s="57"/>
      <c r="Z546" s="57"/>
    </row>
    <row r="547" spans="1:26" s="37" customFormat="1" x14ac:dyDescent="0.25">
      <c r="A547" s="58" t="s">
        <v>465</v>
      </c>
      <c r="B547" s="26" t="s">
        <v>1267</v>
      </c>
      <c r="C547" s="24">
        <f>D547+M547+Q547+S547+T547+U547+V547</f>
        <v>5768470.7999999998</v>
      </c>
      <c r="D547" s="24">
        <f>SUM(E547:I547)</f>
        <v>5768470.7999999998</v>
      </c>
      <c r="E547" s="24">
        <v>3576555.8</v>
      </c>
      <c r="F547" s="24">
        <v>0</v>
      </c>
      <c r="G547" s="24">
        <v>0</v>
      </c>
      <c r="H547" s="24">
        <v>0</v>
      </c>
      <c r="I547" s="24">
        <v>2191915</v>
      </c>
      <c r="J547" s="27">
        <v>0</v>
      </c>
      <c r="K547" s="27">
        <v>0</v>
      </c>
      <c r="L547" s="24">
        <v>0</v>
      </c>
      <c r="M547" s="24">
        <v>0</v>
      </c>
      <c r="N547" s="27">
        <v>0</v>
      </c>
      <c r="O547" s="27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57"/>
      <c r="X547" s="57"/>
      <c r="Y547" s="57"/>
      <c r="Z547" s="57"/>
    </row>
    <row r="548" spans="1:26" s="37" customFormat="1" x14ac:dyDescent="0.25">
      <c r="A548" s="58" t="s">
        <v>466</v>
      </c>
      <c r="B548" s="124" t="s">
        <v>0</v>
      </c>
      <c r="C548" s="119">
        <f>D548+M548+Q548+V548</f>
        <v>10101762</v>
      </c>
      <c r="D548" s="119">
        <f>SUM(E548:I548)</f>
        <v>0</v>
      </c>
      <c r="E548" s="119">
        <v>0</v>
      </c>
      <c r="F548" s="119">
        <v>0</v>
      </c>
      <c r="G548" s="119">
        <v>0</v>
      </c>
      <c r="H548" s="119">
        <v>0</v>
      </c>
      <c r="I548" s="119">
        <v>0</v>
      </c>
      <c r="J548" s="125">
        <v>0</v>
      </c>
      <c r="K548" s="125">
        <v>0</v>
      </c>
      <c r="L548" s="119">
        <v>0</v>
      </c>
      <c r="M548" s="119">
        <v>0</v>
      </c>
      <c r="N548" s="125">
        <v>0</v>
      </c>
      <c r="O548" s="125">
        <v>0</v>
      </c>
      <c r="P548" s="119">
        <v>0</v>
      </c>
      <c r="Q548" s="119">
        <v>9885606</v>
      </c>
      <c r="R548" s="119">
        <v>0</v>
      </c>
      <c r="S548" s="119">
        <v>0</v>
      </c>
      <c r="T548" s="119">
        <v>0</v>
      </c>
      <c r="U548" s="119">
        <v>0</v>
      </c>
      <c r="V548" s="119">
        <v>216156</v>
      </c>
      <c r="W548" s="57"/>
      <c r="X548" s="57"/>
      <c r="Y548" s="57"/>
      <c r="Z548" s="57"/>
    </row>
    <row r="549" spans="1:26" s="37" customFormat="1" x14ac:dyDescent="0.25">
      <c r="A549" s="58" t="s">
        <v>467</v>
      </c>
      <c r="B549" s="26" t="s">
        <v>862</v>
      </c>
      <c r="C549" s="24">
        <f t="shared" si="122"/>
        <v>401630.79</v>
      </c>
      <c r="D549" s="24">
        <f t="shared" si="123"/>
        <v>401630.79</v>
      </c>
      <c r="E549" s="24">
        <v>0</v>
      </c>
      <c r="F549" s="24">
        <v>401630.79</v>
      </c>
      <c r="G549" s="24">
        <v>0</v>
      </c>
      <c r="H549" s="24">
        <v>0</v>
      </c>
      <c r="I549" s="24">
        <v>0</v>
      </c>
      <c r="J549" s="27">
        <v>0</v>
      </c>
      <c r="K549" s="27">
        <v>0</v>
      </c>
      <c r="L549" s="24">
        <v>0</v>
      </c>
      <c r="M549" s="24">
        <v>0</v>
      </c>
      <c r="N549" s="27">
        <v>0</v>
      </c>
      <c r="O549" s="27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0</v>
      </c>
      <c r="V549" s="24">
        <v>0</v>
      </c>
      <c r="W549" s="57"/>
      <c r="X549" s="57"/>
      <c r="Y549" s="57"/>
      <c r="Z549" s="57"/>
    </row>
    <row r="550" spans="1:26" s="37" customFormat="1" x14ac:dyDescent="0.25">
      <c r="A550" s="58" t="s">
        <v>468</v>
      </c>
      <c r="B550" s="26" t="s">
        <v>864</v>
      </c>
      <c r="C550" s="24">
        <f t="shared" si="122"/>
        <v>8764096</v>
      </c>
      <c r="D550" s="24">
        <f t="shared" si="123"/>
        <v>8764096</v>
      </c>
      <c r="E550" s="24">
        <v>4727333</v>
      </c>
      <c r="F550" s="24">
        <v>782490</v>
      </c>
      <c r="G550" s="24">
        <v>1521103</v>
      </c>
      <c r="H550" s="24">
        <v>0</v>
      </c>
      <c r="I550" s="24">
        <v>1733170</v>
      </c>
      <c r="J550" s="27">
        <v>0</v>
      </c>
      <c r="K550" s="27">
        <v>0</v>
      </c>
      <c r="L550" s="24">
        <v>0</v>
      </c>
      <c r="M550" s="24">
        <v>0</v>
      </c>
      <c r="N550" s="27">
        <v>0</v>
      </c>
      <c r="O550" s="27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57"/>
      <c r="X550" s="57"/>
      <c r="Y550" s="57"/>
      <c r="Z550" s="57"/>
    </row>
    <row r="551" spans="1:26" s="37" customFormat="1" x14ac:dyDescent="0.25">
      <c r="A551" s="58" t="s">
        <v>469</v>
      </c>
      <c r="B551" s="26" t="s">
        <v>918</v>
      </c>
      <c r="C551" s="24">
        <f t="shared" si="122"/>
        <v>3367143</v>
      </c>
      <c r="D551" s="24">
        <f t="shared" si="123"/>
        <v>3367143</v>
      </c>
      <c r="E551" s="24">
        <v>3367143</v>
      </c>
      <c r="F551" s="24">
        <v>0</v>
      </c>
      <c r="G551" s="24">
        <v>0</v>
      </c>
      <c r="H551" s="24">
        <v>0</v>
      </c>
      <c r="I551" s="24">
        <v>0</v>
      </c>
      <c r="J551" s="27">
        <v>0</v>
      </c>
      <c r="K551" s="27">
        <v>0</v>
      </c>
      <c r="L551" s="24">
        <v>0</v>
      </c>
      <c r="M551" s="24">
        <v>0</v>
      </c>
      <c r="N551" s="27">
        <v>0</v>
      </c>
      <c r="O551" s="27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57"/>
      <c r="X551" s="57"/>
      <c r="Y551" s="57"/>
      <c r="Z551" s="57"/>
    </row>
    <row r="552" spans="1:26" s="37" customFormat="1" x14ac:dyDescent="0.25">
      <c r="A552" s="58" t="s">
        <v>470</v>
      </c>
      <c r="B552" s="26" t="s">
        <v>928</v>
      </c>
      <c r="C552" s="24">
        <f>D552+M552+Q552+S552+T552+U552+V552</f>
        <v>13667966</v>
      </c>
      <c r="D552" s="24">
        <f>SUM(E552:I552)</f>
        <v>13667966</v>
      </c>
      <c r="E552" s="24">
        <v>6990490</v>
      </c>
      <c r="F552" s="24">
        <v>1239359</v>
      </c>
      <c r="G552" s="24">
        <v>1891325</v>
      </c>
      <c r="H552" s="24">
        <v>0</v>
      </c>
      <c r="I552" s="24">
        <v>3546792</v>
      </c>
      <c r="J552" s="27">
        <v>0</v>
      </c>
      <c r="K552" s="27">
        <v>0</v>
      </c>
      <c r="L552" s="24">
        <v>0</v>
      </c>
      <c r="M552" s="24">
        <v>0</v>
      </c>
      <c r="N552" s="27">
        <v>0</v>
      </c>
      <c r="O552" s="27">
        <v>0</v>
      </c>
      <c r="P552" s="24">
        <v>0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57"/>
      <c r="X552" s="57"/>
      <c r="Y552" s="57"/>
      <c r="Z552" s="57"/>
    </row>
    <row r="553" spans="1:26" s="22" customFormat="1" ht="15" customHeight="1" x14ac:dyDescent="0.25">
      <c r="A553" s="58" t="s">
        <v>471</v>
      </c>
      <c r="B553" s="26" t="s">
        <v>931</v>
      </c>
      <c r="C553" s="24">
        <f>D553+M553+Q553+S553+T553+U553+V553</f>
        <v>3062407</v>
      </c>
      <c r="D553" s="24">
        <f>SUM(E553:I553)</f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7">
        <v>0</v>
      </c>
      <c r="K553" s="27">
        <v>0</v>
      </c>
      <c r="L553" s="24">
        <v>832</v>
      </c>
      <c r="M553" s="24">
        <v>2993093</v>
      </c>
      <c r="N553" s="27">
        <v>0</v>
      </c>
      <c r="O553" s="27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69314</v>
      </c>
      <c r="W553" s="46"/>
      <c r="X553" s="46"/>
      <c r="Y553" s="46"/>
      <c r="Z553" s="46"/>
    </row>
    <row r="554" spans="1:26" s="22" customFormat="1" x14ac:dyDescent="0.25">
      <c r="A554" s="58" t="s">
        <v>472</v>
      </c>
      <c r="B554" s="124" t="s">
        <v>867</v>
      </c>
      <c r="C554" s="119">
        <f>D554+M554+Q554+S554+T554+U554+V554</f>
        <v>6869854</v>
      </c>
      <c r="D554" s="119">
        <f>SUM(E554:I554)</f>
        <v>0</v>
      </c>
      <c r="E554" s="119">
        <v>0</v>
      </c>
      <c r="F554" s="119">
        <v>0</v>
      </c>
      <c r="G554" s="119">
        <v>0</v>
      </c>
      <c r="H554" s="119">
        <v>0</v>
      </c>
      <c r="I554" s="119">
        <v>0</v>
      </c>
      <c r="J554" s="125">
        <v>0</v>
      </c>
      <c r="K554" s="125">
        <v>0</v>
      </c>
      <c r="L554" s="119">
        <v>0</v>
      </c>
      <c r="M554" s="119">
        <v>0</v>
      </c>
      <c r="N554" s="125">
        <v>0</v>
      </c>
      <c r="O554" s="125">
        <v>0</v>
      </c>
      <c r="P554" s="119">
        <v>1392.2</v>
      </c>
      <c r="Q554" s="121">
        <v>6740854</v>
      </c>
      <c r="R554" s="119">
        <v>0</v>
      </c>
      <c r="S554" s="119">
        <v>0</v>
      </c>
      <c r="T554" s="119">
        <v>0</v>
      </c>
      <c r="U554" s="119">
        <v>0</v>
      </c>
      <c r="V554" s="192">
        <v>129000</v>
      </c>
      <c r="W554" s="46"/>
      <c r="X554" s="46"/>
      <c r="Y554" s="46"/>
      <c r="Z554" s="46"/>
    </row>
    <row r="555" spans="1:26" s="22" customFormat="1" x14ac:dyDescent="0.25">
      <c r="A555" s="58" t="s">
        <v>473</v>
      </c>
      <c r="B555" s="26" t="s">
        <v>1268</v>
      </c>
      <c r="C555" s="24">
        <f>D555+M555+Q555+S555+T555+U555+V555</f>
        <v>2171849</v>
      </c>
      <c r="D555" s="24">
        <f>SUM(E555:I555)</f>
        <v>2171849</v>
      </c>
      <c r="E555" s="24">
        <v>1632514.58</v>
      </c>
      <c r="F555" s="24">
        <v>303236.8</v>
      </c>
      <c r="G555" s="24">
        <v>0</v>
      </c>
      <c r="H555" s="24">
        <v>236097.62</v>
      </c>
      <c r="I555" s="24">
        <v>0</v>
      </c>
      <c r="J555" s="27">
        <v>0</v>
      </c>
      <c r="K555" s="27">
        <v>0</v>
      </c>
      <c r="L555" s="24">
        <v>0</v>
      </c>
      <c r="M555" s="24">
        <v>0</v>
      </c>
      <c r="N555" s="27">
        <v>0</v>
      </c>
      <c r="O555" s="27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46"/>
      <c r="X555" s="46"/>
      <c r="Y555" s="46"/>
      <c r="Z555" s="46"/>
    </row>
    <row r="556" spans="1:26" s="22" customFormat="1" x14ac:dyDescent="0.25">
      <c r="A556" s="58" t="s">
        <v>474</v>
      </c>
      <c r="B556" s="26" t="s">
        <v>868</v>
      </c>
      <c r="C556" s="24">
        <f t="shared" si="122"/>
        <v>681430</v>
      </c>
      <c r="D556" s="24">
        <f t="shared" si="123"/>
        <v>681430</v>
      </c>
      <c r="E556" s="24">
        <v>0</v>
      </c>
      <c r="F556" s="24">
        <v>0</v>
      </c>
      <c r="G556" s="24">
        <v>0</v>
      </c>
      <c r="H556" s="24">
        <v>681430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46"/>
      <c r="X556" s="46"/>
      <c r="Y556" s="46"/>
      <c r="Z556" s="46"/>
    </row>
    <row r="557" spans="1:26" s="22" customFormat="1" x14ac:dyDescent="0.25">
      <c r="A557" s="58" t="s">
        <v>475</v>
      </c>
      <c r="B557" s="26" t="s">
        <v>871</v>
      </c>
      <c r="C557" s="24">
        <f t="shared" si="122"/>
        <v>4265505</v>
      </c>
      <c r="D557" s="24">
        <f t="shared" si="123"/>
        <v>4265505</v>
      </c>
      <c r="E557" s="24">
        <v>1736092</v>
      </c>
      <c r="F557" s="24">
        <v>748066</v>
      </c>
      <c r="G557" s="24">
        <v>1349926</v>
      </c>
      <c r="H557" s="24">
        <v>431421</v>
      </c>
      <c r="I557" s="24">
        <v>0</v>
      </c>
      <c r="J557" s="27">
        <v>0</v>
      </c>
      <c r="K557" s="27">
        <v>0</v>
      </c>
      <c r="L557" s="24">
        <v>0</v>
      </c>
      <c r="M557" s="24">
        <v>0</v>
      </c>
      <c r="N557" s="27">
        <v>0</v>
      </c>
      <c r="O557" s="27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  <c r="V557" s="24">
        <v>0</v>
      </c>
      <c r="W557" s="46"/>
      <c r="X557" s="46"/>
      <c r="Y557" s="46"/>
      <c r="Z557" s="46"/>
    </row>
    <row r="558" spans="1:26" s="22" customFormat="1" x14ac:dyDescent="0.25">
      <c r="A558" s="58" t="s">
        <v>476</v>
      </c>
      <c r="B558" s="26" t="s">
        <v>874</v>
      </c>
      <c r="C558" s="24">
        <f t="shared" si="122"/>
        <v>270838</v>
      </c>
      <c r="D558" s="24">
        <f t="shared" si="123"/>
        <v>270838</v>
      </c>
      <c r="E558" s="24">
        <v>0</v>
      </c>
      <c r="F558" s="24">
        <v>0</v>
      </c>
      <c r="G558" s="24">
        <v>0</v>
      </c>
      <c r="H558" s="24">
        <v>270838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7">
        <v>0</v>
      </c>
      <c r="O558" s="27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46"/>
      <c r="X558" s="46"/>
      <c r="Y558" s="46"/>
      <c r="Z558" s="46"/>
    </row>
    <row r="559" spans="1:26" s="22" customFormat="1" x14ac:dyDescent="0.25">
      <c r="A559" s="58" t="s">
        <v>477</v>
      </c>
      <c r="B559" s="26" t="s">
        <v>875</v>
      </c>
      <c r="C559" s="24">
        <f t="shared" si="122"/>
        <v>4105098</v>
      </c>
      <c r="D559" s="24">
        <f t="shared" si="123"/>
        <v>4105098</v>
      </c>
      <c r="E559" s="24">
        <v>2015263</v>
      </c>
      <c r="F559" s="24">
        <v>616556</v>
      </c>
      <c r="G559" s="24">
        <v>1133726</v>
      </c>
      <c r="H559" s="24">
        <v>339553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7">
        <v>0</v>
      </c>
      <c r="O559" s="27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46"/>
      <c r="X559" s="46"/>
      <c r="Y559" s="46"/>
      <c r="Z559" s="46"/>
    </row>
    <row r="560" spans="1:26" s="22" customFormat="1" x14ac:dyDescent="0.25">
      <c r="A560" s="58" t="s">
        <v>478</v>
      </c>
      <c r="B560" s="26" t="s">
        <v>876</v>
      </c>
      <c r="C560" s="24">
        <f t="shared" si="122"/>
        <v>3308008.2199999997</v>
      </c>
      <c r="D560" s="24">
        <f t="shared" si="123"/>
        <v>162955</v>
      </c>
      <c r="E560" s="24">
        <v>0</v>
      </c>
      <c r="F560" s="24">
        <v>0</v>
      </c>
      <c r="G560" s="24">
        <v>0</v>
      </c>
      <c r="H560" s="24">
        <v>0</v>
      </c>
      <c r="I560" s="24">
        <v>162955</v>
      </c>
      <c r="J560" s="24">
        <v>0</v>
      </c>
      <c r="K560" s="24">
        <v>0</v>
      </c>
      <c r="L560" s="24">
        <v>257</v>
      </c>
      <c r="M560" s="24">
        <v>1097415.92</v>
      </c>
      <c r="N560" s="27">
        <v>0</v>
      </c>
      <c r="O560" s="27">
        <v>0</v>
      </c>
      <c r="P560" s="24">
        <v>224.7</v>
      </c>
      <c r="Q560" s="24">
        <v>2047637.3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46"/>
      <c r="X560" s="46"/>
      <c r="Y560" s="46"/>
      <c r="Z560" s="46"/>
    </row>
    <row r="561" spans="1:26" s="22" customFormat="1" x14ac:dyDescent="0.25">
      <c r="A561" s="58" t="s">
        <v>479</v>
      </c>
      <c r="B561" s="124" t="s">
        <v>1298</v>
      </c>
      <c r="C561" s="119">
        <f>SUM(Q561+V561)</f>
        <v>28058851</v>
      </c>
      <c r="D561" s="119">
        <v>0</v>
      </c>
      <c r="E561" s="119">
        <v>0</v>
      </c>
      <c r="F561" s="119">
        <v>0</v>
      </c>
      <c r="G561" s="119">
        <v>0</v>
      </c>
      <c r="H561" s="119">
        <v>0</v>
      </c>
      <c r="I561" s="119">
        <v>0</v>
      </c>
      <c r="J561" s="119">
        <v>0</v>
      </c>
      <c r="K561" s="119">
        <v>0</v>
      </c>
      <c r="L561" s="119">
        <v>0</v>
      </c>
      <c r="M561" s="119">
        <v>0</v>
      </c>
      <c r="N561" s="125">
        <v>0</v>
      </c>
      <c r="O561" s="125">
        <v>0</v>
      </c>
      <c r="P561" s="119">
        <v>5584.4</v>
      </c>
      <c r="Q561" s="128">
        <v>27785616</v>
      </c>
      <c r="R561" s="119">
        <v>0</v>
      </c>
      <c r="S561" s="119">
        <v>0</v>
      </c>
      <c r="T561" s="119">
        <v>0</v>
      </c>
      <c r="U561" s="119">
        <v>0</v>
      </c>
      <c r="V561" s="119">
        <v>273235</v>
      </c>
      <c r="W561" s="46"/>
      <c r="X561" s="46"/>
      <c r="Y561" s="46"/>
      <c r="Z561" s="46"/>
    </row>
    <row r="562" spans="1:26" s="22" customFormat="1" x14ac:dyDescent="0.25">
      <c r="A562" s="58" t="s">
        <v>480</v>
      </c>
      <c r="B562" s="181" t="s">
        <v>877</v>
      </c>
      <c r="C562" s="24">
        <f t="shared" si="122"/>
        <v>11215880.52</v>
      </c>
      <c r="D562" s="24">
        <f t="shared" si="123"/>
        <v>6603214.5199999996</v>
      </c>
      <c r="E562" s="24">
        <v>2843657.33</v>
      </c>
      <c r="F562" s="24">
        <v>692478.82</v>
      </c>
      <c r="G562" s="24">
        <v>970805.74</v>
      </c>
      <c r="H562" s="24">
        <v>591205.63</v>
      </c>
      <c r="I562" s="24">
        <v>1505067</v>
      </c>
      <c r="J562" s="24">
        <v>0</v>
      </c>
      <c r="K562" s="24">
        <v>0</v>
      </c>
      <c r="L562" s="24">
        <v>1170</v>
      </c>
      <c r="M562" s="24">
        <v>4612666</v>
      </c>
      <c r="N562" s="27">
        <v>0</v>
      </c>
      <c r="O562" s="27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46"/>
      <c r="X562" s="46"/>
      <c r="Y562" s="46"/>
      <c r="Z562" s="46"/>
    </row>
    <row r="563" spans="1:26" s="22" customFormat="1" x14ac:dyDescent="0.25">
      <c r="A563" s="58" t="s">
        <v>481</v>
      </c>
      <c r="B563" s="26" t="s">
        <v>1299</v>
      </c>
      <c r="C563" s="24">
        <f t="shared" si="122"/>
        <v>66297</v>
      </c>
      <c r="D563" s="24">
        <f>SUM(E563:I563)</f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7">
        <v>0</v>
      </c>
      <c r="O563" s="27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66297</v>
      </c>
      <c r="W563" s="46"/>
      <c r="X563" s="46"/>
      <c r="Y563" s="46"/>
      <c r="Z563" s="46"/>
    </row>
    <row r="564" spans="1:26" s="22" customFormat="1" x14ac:dyDescent="0.25">
      <c r="A564" s="58" t="s">
        <v>482</v>
      </c>
      <c r="B564" s="26" t="s">
        <v>880</v>
      </c>
      <c r="C564" s="24">
        <f t="shared" si="122"/>
        <v>8859727</v>
      </c>
      <c r="D564" s="24">
        <f t="shared" si="123"/>
        <v>1506950</v>
      </c>
      <c r="E564" s="24">
        <v>0</v>
      </c>
      <c r="F564" s="24">
        <v>421887</v>
      </c>
      <c r="G564" s="24">
        <v>711061</v>
      </c>
      <c r="H564" s="24">
        <v>374002</v>
      </c>
      <c r="I564" s="24">
        <v>0</v>
      </c>
      <c r="J564" s="27">
        <v>0</v>
      </c>
      <c r="K564" s="27">
        <v>0</v>
      </c>
      <c r="L564" s="24">
        <v>0</v>
      </c>
      <c r="M564" s="24">
        <v>0</v>
      </c>
      <c r="N564" s="27">
        <v>0</v>
      </c>
      <c r="O564" s="27">
        <v>0</v>
      </c>
      <c r="P564" s="24">
        <v>1505</v>
      </c>
      <c r="Q564" s="24">
        <v>7352777</v>
      </c>
      <c r="R564" s="24">
        <v>0</v>
      </c>
      <c r="S564" s="24">
        <v>0</v>
      </c>
      <c r="T564" s="24">
        <v>0</v>
      </c>
      <c r="U564" s="24">
        <v>0</v>
      </c>
      <c r="V564" s="24">
        <v>0</v>
      </c>
      <c r="W564" s="46"/>
      <c r="X564" s="46"/>
      <c r="Y564" s="46"/>
      <c r="Z564" s="46"/>
    </row>
    <row r="565" spans="1:26" s="22" customFormat="1" x14ac:dyDescent="0.25">
      <c r="A565" s="58" t="s">
        <v>483</v>
      </c>
      <c r="B565" s="181" t="s">
        <v>881</v>
      </c>
      <c r="C565" s="24">
        <f t="shared" si="122"/>
        <v>6699792.5600000005</v>
      </c>
      <c r="D565" s="24">
        <f t="shared" si="123"/>
        <v>1444175.56</v>
      </c>
      <c r="E565" s="24">
        <v>0</v>
      </c>
      <c r="F565" s="24">
        <v>0</v>
      </c>
      <c r="G565" s="24">
        <v>0</v>
      </c>
      <c r="H565" s="24">
        <v>0</v>
      </c>
      <c r="I565" s="24">
        <v>1444175.56</v>
      </c>
      <c r="J565" s="27">
        <v>0</v>
      </c>
      <c r="K565" s="27">
        <v>0</v>
      </c>
      <c r="L565" s="24">
        <v>1109.8</v>
      </c>
      <c r="M565" s="24">
        <v>5255617</v>
      </c>
      <c r="N565" s="27">
        <v>0</v>
      </c>
      <c r="O565" s="27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46"/>
      <c r="X565" s="46"/>
      <c r="Y565" s="46"/>
      <c r="Z565" s="46"/>
    </row>
    <row r="566" spans="1:26" s="22" customFormat="1" x14ac:dyDescent="0.25">
      <c r="A566" s="58" t="s">
        <v>484</v>
      </c>
      <c r="B566" s="26" t="s">
        <v>882</v>
      </c>
      <c r="C566" s="24">
        <f t="shared" si="122"/>
        <v>10306792.699999999</v>
      </c>
      <c r="D566" s="24">
        <f t="shared" si="123"/>
        <v>5989611.6100000003</v>
      </c>
      <c r="E566" s="24">
        <v>2359630</v>
      </c>
      <c r="F566" s="24">
        <v>805401</v>
      </c>
      <c r="G566" s="24">
        <v>1381282</v>
      </c>
      <c r="H566" s="24">
        <v>0</v>
      </c>
      <c r="I566" s="24">
        <v>1443298.61</v>
      </c>
      <c r="J566" s="27">
        <v>0</v>
      </c>
      <c r="K566" s="27">
        <v>0</v>
      </c>
      <c r="L566" s="24">
        <v>1146</v>
      </c>
      <c r="M566" s="24">
        <v>4317181.09</v>
      </c>
      <c r="N566" s="27">
        <v>0</v>
      </c>
      <c r="O566" s="27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46"/>
      <c r="X566" s="46"/>
      <c r="Y566" s="46"/>
      <c r="Z566" s="46"/>
    </row>
    <row r="567" spans="1:26" s="22" customFormat="1" x14ac:dyDescent="0.25">
      <c r="A567" s="58" t="s">
        <v>485</v>
      </c>
      <c r="B567" s="26" t="s">
        <v>883</v>
      </c>
      <c r="C567" s="24">
        <f t="shared" si="122"/>
        <v>7009195</v>
      </c>
      <c r="D567" s="24">
        <f t="shared" si="123"/>
        <v>3951331</v>
      </c>
      <c r="E567" s="24">
        <v>2273101</v>
      </c>
      <c r="F567" s="24">
        <v>378582</v>
      </c>
      <c r="G567" s="24">
        <v>165180</v>
      </c>
      <c r="H567" s="24">
        <v>278939</v>
      </c>
      <c r="I567" s="24">
        <v>855529</v>
      </c>
      <c r="J567" s="27">
        <v>0</v>
      </c>
      <c r="K567" s="27">
        <v>0</v>
      </c>
      <c r="L567" s="24">
        <v>867</v>
      </c>
      <c r="M567" s="24">
        <v>3057864</v>
      </c>
      <c r="N567" s="27">
        <v>0</v>
      </c>
      <c r="O567" s="27">
        <v>0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  <c r="V567" s="24">
        <v>0</v>
      </c>
      <c r="W567" s="46"/>
      <c r="X567" s="46"/>
      <c r="Y567" s="46"/>
      <c r="Z567" s="46"/>
    </row>
    <row r="568" spans="1:26" s="22" customFormat="1" x14ac:dyDescent="0.25">
      <c r="A568" s="58" t="s">
        <v>487</v>
      </c>
      <c r="B568" s="26" t="s">
        <v>886</v>
      </c>
      <c r="C568" s="24">
        <f t="shared" si="122"/>
        <v>9397465.2400000002</v>
      </c>
      <c r="D568" s="24">
        <f t="shared" si="123"/>
        <v>2873760.2399999998</v>
      </c>
      <c r="E568" s="24">
        <v>1267807.8</v>
      </c>
      <c r="F568" s="24">
        <v>250574.54</v>
      </c>
      <c r="G568" s="24">
        <v>446458.76</v>
      </c>
      <c r="H568" s="24">
        <v>253929.55</v>
      </c>
      <c r="I568" s="24">
        <v>654989.59</v>
      </c>
      <c r="J568" s="24">
        <v>0</v>
      </c>
      <c r="K568" s="24">
        <v>0</v>
      </c>
      <c r="L568" s="24">
        <v>481.4</v>
      </c>
      <c r="M568" s="24">
        <v>2244105</v>
      </c>
      <c r="N568" s="27">
        <v>0</v>
      </c>
      <c r="O568" s="27">
        <v>0</v>
      </c>
      <c r="P568" s="24">
        <v>671.7</v>
      </c>
      <c r="Q568" s="24">
        <v>4279600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46"/>
      <c r="X568" s="46"/>
      <c r="Y568" s="46"/>
      <c r="Z568" s="46"/>
    </row>
    <row r="569" spans="1:26" s="22" customFormat="1" x14ac:dyDescent="0.25">
      <c r="A569" s="58" t="s">
        <v>488</v>
      </c>
      <c r="B569" s="26" t="s">
        <v>887</v>
      </c>
      <c r="C569" s="24">
        <f t="shared" si="122"/>
        <v>17258857.68</v>
      </c>
      <c r="D569" s="24">
        <f t="shared" si="123"/>
        <v>11071915</v>
      </c>
      <c r="E569" s="24">
        <v>5460499</v>
      </c>
      <c r="F569" s="24">
        <v>1154087</v>
      </c>
      <c r="G569" s="24">
        <v>2157946</v>
      </c>
      <c r="H569" s="24">
        <v>0</v>
      </c>
      <c r="I569" s="24">
        <v>2299383</v>
      </c>
      <c r="J569" s="27">
        <v>0</v>
      </c>
      <c r="K569" s="27">
        <v>0</v>
      </c>
      <c r="L569" s="24" t="s">
        <v>486</v>
      </c>
      <c r="M569" s="24">
        <v>6186942.6799999997</v>
      </c>
      <c r="N569" s="27">
        <v>0</v>
      </c>
      <c r="O569" s="27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46"/>
      <c r="X569" s="46"/>
      <c r="Y569" s="46"/>
      <c r="Z569" s="46"/>
    </row>
    <row r="570" spans="1:26" s="22" customFormat="1" x14ac:dyDescent="0.25">
      <c r="A570" s="58" t="s">
        <v>489</v>
      </c>
      <c r="B570" s="26" t="s">
        <v>889</v>
      </c>
      <c r="C570" s="24">
        <f t="shared" si="122"/>
        <v>7568673.5199999996</v>
      </c>
      <c r="D570" s="24">
        <f t="shared" si="123"/>
        <v>7568673.5199999996</v>
      </c>
      <c r="E570" s="24">
        <v>2951184.98</v>
      </c>
      <c r="F570" s="24">
        <v>543893.49</v>
      </c>
      <c r="G570" s="24">
        <v>674138.17</v>
      </c>
      <c r="H570" s="24">
        <v>477910.88</v>
      </c>
      <c r="I570" s="24">
        <v>2921546</v>
      </c>
      <c r="J570" s="24">
        <v>0</v>
      </c>
      <c r="K570" s="24">
        <v>0</v>
      </c>
      <c r="L570" s="24">
        <v>0</v>
      </c>
      <c r="M570" s="24">
        <v>0</v>
      </c>
      <c r="N570" s="27">
        <v>0</v>
      </c>
      <c r="O570" s="27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  <c r="V570" s="24">
        <v>0</v>
      </c>
      <c r="W570" s="46"/>
      <c r="X570" s="46"/>
      <c r="Y570" s="46"/>
      <c r="Z570" s="46"/>
    </row>
    <row r="571" spans="1:26" s="22" customFormat="1" x14ac:dyDescent="0.25">
      <c r="A571" s="58" t="s">
        <v>490</v>
      </c>
      <c r="B571" s="26" t="s">
        <v>890</v>
      </c>
      <c r="C571" s="24">
        <f t="shared" si="122"/>
        <v>3946044</v>
      </c>
      <c r="D571" s="24">
        <f t="shared" si="123"/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7">
        <v>0</v>
      </c>
      <c r="O571" s="27">
        <v>0</v>
      </c>
      <c r="P571" s="24">
        <v>1388</v>
      </c>
      <c r="Q571" s="24">
        <v>3946044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46"/>
      <c r="X571" s="46"/>
      <c r="Y571" s="46"/>
      <c r="Z571" s="46"/>
    </row>
    <row r="572" spans="1:26" s="22" customFormat="1" x14ac:dyDescent="0.25">
      <c r="A572" s="58" t="s">
        <v>491</v>
      </c>
      <c r="B572" s="26" t="s">
        <v>891</v>
      </c>
      <c r="C572" s="24">
        <f>D572+M572+Q572+S572+T572+U572+V572</f>
        <v>7946306</v>
      </c>
      <c r="D572" s="24">
        <f>SUM(E572:I572)</f>
        <v>4945108</v>
      </c>
      <c r="E572" s="24">
        <v>3262249</v>
      </c>
      <c r="F572" s="24">
        <v>441605</v>
      </c>
      <c r="G572" s="24">
        <v>879613</v>
      </c>
      <c r="H572" s="24">
        <v>361641</v>
      </c>
      <c r="I572" s="24">
        <v>0</v>
      </c>
      <c r="J572" s="24">
        <v>0</v>
      </c>
      <c r="K572" s="24">
        <v>0</v>
      </c>
      <c r="L572" s="24">
        <v>894</v>
      </c>
      <c r="M572" s="24">
        <v>3001198</v>
      </c>
      <c r="N572" s="27">
        <v>0</v>
      </c>
      <c r="O572" s="27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46"/>
      <c r="X572" s="46"/>
      <c r="Y572" s="46"/>
      <c r="Z572" s="46"/>
    </row>
    <row r="573" spans="1:26" s="22" customFormat="1" x14ac:dyDescent="0.25">
      <c r="A573" s="58" t="s">
        <v>492</v>
      </c>
      <c r="B573" s="26" t="s">
        <v>892</v>
      </c>
      <c r="C573" s="24">
        <f t="shared" si="122"/>
        <v>6828135</v>
      </c>
      <c r="D573" s="24">
        <f t="shared" si="123"/>
        <v>248434</v>
      </c>
      <c r="E573" s="24">
        <v>0</v>
      </c>
      <c r="F573" s="24">
        <v>248434</v>
      </c>
      <c r="G573" s="24">
        <v>0</v>
      </c>
      <c r="H573" s="24">
        <v>0</v>
      </c>
      <c r="I573" s="24">
        <v>0</v>
      </c>
      <c r="J573" s="27">
        <v>0</v>
      </c>
      <c r="K573" s="27">
        <v>0</v>
      </c>
      <c r="L573" s="24">
        <v>503.1</v>
      </c>
      <c r="M573" s="24">
        <v>1821495</v>
      </c>
      <c r="N573" s="27">
        <v>0</v>
      </c>
      <c r="O573" s="27">
        <v>0</v>
      </c>
      <c r="P573" s="24">
        <v>495.2</v>
      </c>
      <c r="Q573" s="24">
        <v>4758206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46"/>
      <c r="X573" s="46"/>
      <c r="Y573" s="46"/>
      <c r="Z573" s="46"/>
    </row>
    <row r="574" spans="1:26" s="22" customFormat="1" x14ac:dyDescent="0.25">
      <c r="A574" s="58" t="s">
        <v>493</v>
      </c>
      <c r="B574" s="26" t="s">
        <v>919</v>
      </c>
      <c r="C574" s="24">
        <f t="shared" si="122"/>
        <v>5216830</v>
      </c>
      <c r="D574" s="24">
        <f t="shared" si="123"/>
        <v>5216830</v>
      </c>
      <c r="E574" s="24">
        <v>3896238</v>
      </c>
      <c r="F574" s="24">
        <v>0</v>
      </c>
      <c r="G574" s="24">
        <v>0</v>
      </c>
      <c r="H574" s="24">
        <v>464614</v>
      </c>
      <c r="I574" s="24">
        <v>855978</v>
      </c>
      <c r="J574" s="27">
        <v>0</v>
      </c>
      <c r="K574" s="27">
        <v>0</v>
      </c>
      <c r="L574" s="24">
        <v>0</v>
      </c>
      <c r="M574" s="24">
        <v>0</v>
      </c>
      <c r="N574" s="27">
        <v>0</v>
      </c>
      <c r="O574" s="27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  <c r="V574" s="24">
        <v>0</v>
      </c>
      <c r="W574" s="46"/>
      <c r="X574" s="46"/>
      <c r="Y574" s="46"/>
      <c r="Z574" s="46"/>
    </row>
    <row r="575" spans="1:26" s="22" customFormat="1" x14ac:dyDescent="0.25">
      <c r="A575" s="58" t="s">
        <v>494</v>
      </c>
      <c r="B575" s="26" t="s">
        <v>893</v>
      </c>
      <c r="C575" s="24">
        <f t="shared" si="122"/>
        <v>13369926</v>
      </c>
      <c r="D575" s="24">
        <f t="shared" si="123"/>
        <v>8387698</v>
      </c>
      <c r="E575" s="24">
        <v>5011974</v>
      </c>
      <c r="F575" s="24">
        <v>668536</v>
      </c>
      <c r="G575" s="24">
        <v>1306385</v>
      </c>
      <c r="H575" s="24">
        <v>0</v>
      </c>
      <c r="I575" s="24">
        <v>1400803</v>
      </c>
      <c r="J575" s="27">
        <v>0</v>
      </c>
      <c r="K575" s="27">
        <v>0</v>
      </c>
      <c r="L575" s="24">
        <v>1169</v>
      </c>
      <c r="M575" s="24">
        <v>4982228</v>
      </c>
      <c r="N575" s="27">
        <v>0</v>
      </c>
      <c r="O575" s="27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46"/>
      <c r="X575" s="46"/>
      <c r="Y575" s="46"/>
      <c r="Z575" s="46"/>
    </row>
    <row r="576" spans="1:26" s="22" customFormat="1" x14ac:dyDescent="0.25">
      <c r="A576" s="58" t="s">
        <v>495</v>
      </c>
      <c r="B576" s="26" t="s">
        <v>894</v>
      </c>
      <c r="C576" s="24">
        <f t="shared" si="122"/>
        <v>7856638.5899999999</v>
      </c>
      <c r="D576" s="24">
        <f t="shared" si="123"/>
        <v>2237341</v>
      </c>
      <c r="E576" s="24">
        <v>0</v>
      </c>
      <c r="F576" s="24">
        <v>434602</v>
      </c>
      <c r="G576" s="24">
        <v>0</v>
      </c>
      <c r="H576" s="24">
        <v>359419</v>
      </c>
      <c r="I576" s="24">
        <v>1443320</v>
      </c>
      <c r="J576" s="27">
        <v>0</v>
      </c>
      <c r="K576" s="27">
        <v>0</v>
      </c>
      <c r="L576" s="24">
        <v>1167</v>
      </c>
      <c r="M576" s="24">
        <v>5619297.5899999999</v>
      </c>
      <c r="N576" s="27">
        <v>0</v>
      </c>
      <c r="O576" s="27">
        <v>0</v>
      </c>
      <c r="P576" s="24">
        <v>0</v>
      </c>
      <c r="Q576" s="24">
        <v>0</v>
      </c>
      <c r="R576" s="24">
        <v>0</v>
      </c>
      <c r="S576" s="24">
        <v>0</v>
      </c>
      <c r="T576" s="24">
        <v>0</v>
      </c>
      <c r="U576" s="24">
        <v>0</v>
      </c>
      <c r="V576" s="24">
        <v>0</v>
      </c>
      <c r="W576" s="46"/>
      <c r="X576" s="46"/>
      <c r="Y576" s="46"/>
      <c r="Z576" s="46"/>
    </row>
    <row r="577" spans="1:26" s="22" customFormat="1" x14ac:dyDescent="0.25">
      <c r="A577" s="58" t="s">
        <v>496</v>
      </c>
      <c r="B577" s="26" t="s">
        <v>896</v>
      </c>
      <c r="C577" s="24">
        <f t="shared" si="122"/>
        <v>15060902</v>
      </c>
      <c r="D577" s="24">
        <f t="shared" si="123"/>
        <v>9231490</v>
      </c>
      <c r="E577" s="24">
        <v>4663654</v>
      </c>
      <c r="F577" s="24">
        <v>976123</v>
      </c>
      <c r="G577" s="24">
        <v>1434256</v>
      </c>
      <c r="H577" s="24">
        <v>0</v>
      </c>
      <c r="I577" s="24">
        <v>2157457</v>
      </c>
      <c r="J577" s="27">
        <v>0</v>
      </c>
      <c r="K577" s="27">
        <v>0</v>
      </c>
      <c r="L577" s="24">
        <v>1526</v>
      </c>
      <c r="M577" s="24">
        <v>5829412</v>
      </c>
      <c r="N577" s="27">
        <v>0</v>
      </c>
      <c r="O577" s="27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46"/>
      <c r="X577" s="46"/>
      <c r="Y577" s="46"/>
      <c r="Z577" s="46"/>
    </row>
    <row r="578" spans="1:26" s="22" customFormat="1" x14ac:dyDescent="0.25">
      <c r="A578" s="58" t="s">
        <v>497</v>
      </c>
      <c r="B578" s="26" t="s">
        <v>897</v>
      </c>
      <c r="C578" s="24">
        <f t="shared" si="122"/>
        <v>15731418</v>
      </c>
      <c r="D578" s="24">
        <f t="shared" si="123"/>
        <v>9577644</v>
      </c>
      <c r="E578" s="24">
        <v>3956615</v>
      </c>
      <c r="F578" s="24">
        <v>982823</v>
      </c>
      <c r="G578" s="24">
        <v>1488248</v>
      </c>
      <c r="H578" s="24">
        <v>899785</v>
      </c>
      <c r="I578" s="24">
        <v>2250173</v>
      </c>
      <c r="J578" s="27">
        <v>0</v>
      </c>
      <c r="K578" s="27">
        <v>0</v>
      </c>
      <c r="L578" s="24">
        <v>1513</v>
      </c>
      <c r="M578" s="24">
        <v>6153774</v>
      </c>
      <c r="N578" s="27">
        <v>0</v>
      </c>
      <c r="O578" s="27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46"/>
      <c r="X578" s="46"/>
      <c r="Y578" s="46"/>
      <c r="Z578" s="46"/>
    </row>
    <row r="579" spans="1:26" s="22" customFormat="1" x14ac:dyDescent="0.25">
      <c r="A579" s="58" t="s">
        <v>498</v>
      </c>
      <c r="B579" s="26" t="s">
        <v>920</v>
      </c>
      <c r="C579" s="24">
        <f t="shared" si="122"/>
        <v>4785114</v>
      </c>
      <c r="D579" s="24">
        <f t="shared" si="123"/>
        <v>4785114</v>
      </c>
      <c r="E579" s="24">
        <v>0</v>
      </c>
      <c r="F579" s="24">
        <v>1050013</v>
      </c>
      <c r="G579" s="24">
        <v>0</v>
      </c>
      <c r="H579" s="24">
        <v>731931</v>
      </c>
      <c r="I579" s="24">
        <v>3003170</v>
      </c>
      <c r="J579" s="27">
        <v>0</v>
      </c>
      <c r="K579" s="27">
        <v>0</v>
      </c>
      <c r="L579" s="24">
        <v>0</v>
      </c>
      <c r="M579" s="24">
        <v>0</v>
      </c>
      <c r="N579" s="27">
        <v>0</v>
      </c>
      <c r="O579" s="27">
        <v>0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46"/>
      <c r="X579" s="46"/>
      <c r="Y579" s="46"/>
      <c r="Z579" s="46"/>
    </row>
    <row r="580" spans="1:26" s="22" customFormat="1" x14ac:dyDescent="0.25">
      <c r="A580" s="58" t="s">
        <v>499</v>
      </c>
      <c r="B580" s="26" t="s">
        <v>900</v>
      </c>
      <c r="C580" s="24">
        <f>D580+M580+S580+T580+U580+V580+Q520</f>
        <v>4962251</v>
      </c>
      <c r="D580" s="24">
        <f t="shared" si="123"/>
        <v>3134097</v>
      </c>
      <c r="E580" s="24">
        <v>1429130</v>
      </c>
      <c r="F580" s="24">
        <v>316079</v>
      </c>
      <c r="G580" s="24">
        <v>394541</v>
      </c>
      <c r="H580" s="24">
        <v>82165</v>
      </c>
      <c r="I580" s="24">
        <v>912182</v>
      </c>
      <c r="J580" s="24">
        <v>0</v>
      </c>
      <c r="K580" s="24">
        <v>0</v>
      </c>
      <c r="L580" s="24">
        <v>600</v>
      </c>
      <c r="M580" s="24">
        <v>1672145</v>
      </c>
      <c r="N580" s="27">
        <v>0</v>
      </c>
      <c r="O580" s="27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156009</v>
      </c>
      <c r="W580" s="46"/>
      <c r="X580" s="46"/>
      <c r="Y580" s="46"/>
      <c r="Z580" s="46"/>
    </row>
    <row r="581" spans="1:26" s="22" customFormat="1" x14ac:dyDescent="0.25">
      <c r="A581" s="58" t="s">
        <v>500</v>
      </c>
      <c r="B581" s="26" t="s">
        <v>903</v>
      </c>
      <c r="C581" s="24">
        <f t="shared" si="122"/>
        <v>6345760</v>
      </c>
      <c r="D581" s="24">
        <f t="shared" si="123"/>
        <v>6345760</v>
      </c>
      <c r="E581" s="24">
        <v>2855188</v>
      </c>
      <c r="F581" s="24">
        <v>726759</v>
      </c>
      <c r="G581" s="24">
        <v>1004631</v>
      </c>
      <c r="H581" s="24">
        <v>505631</v>
      </c>
      <c r="I581" s="24">
        <v>1253551</v>
      </c>
      <c r="J581" s="24">
        <v>0</v>
      </c>
      <c r="K581" s="24">
        <v>0</v>
      </c>
      <c r="L581" s="24">
        <v>0</v>
      </c>
      <c r="M581" s="24">
        <v>0</v>
      </c>
      <c r="N581" s="27">
        <v>0</v>
      </c>
      <c r="O581" s="27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  <c r="W581" s="46"/>
      <c r="X581" s="46"/>
      <c r="Y581" s="46"/>
      <c r="Z581" s="46"/>
    </row>
    <row r="582" spans="1:26" s="22" customFormat="1" x14ac:dyDescent="0.25">
      <c r="A582" s="58" t="s">
        <v>501</v>
      </c>
      <c r="B582" s="26" t="s">
        <v>904</v>
      </c>
      <c r="C582" s="24">
        <f t="shared" si="122"/>
        <v>5080550.51</v>
      </c>
      <c r="D582" s="24">
        <f t="shared" si="123"/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377</v>
      </c>
      <c r="M582" s="24">
        <v>4892429.51</v>
      </c>
      <c r="N582" s="27">
        <v>0</v>
      </c>
      <c r="O582" s="27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188121</v>
      </c>
      <c r="W582" s="46"/>
      <c r="X582" s="46"/>
      <c r="Y582" s="46"/>
      <c r="Z582" s="46"/>
    </row>
    <row r="583" spans="1:26" s="22" customFormat="1" x14ac:dyDescent="0.25">
      <c r="A583" s="58" t="s">
        <v>502</v>
      </c>
      <c r="B583" s="26" t="s">
        <v>1144</v>
      </c>
      <c r="C583" s="24">
        <f t="shared" si="122"/>
        <v>2514088</v>
      </c>
      <c r="D583" s="24">
        <f t="shared" si="123"/>
        <v>725385</v>
      </c>
      <c r="E583" s="24">
        <v>392365</v>
      </c>
      <c r="F583" s="24">
        <v>176125</v>
      </c>
      <c r="G583" s="24">
        <v>141648</v>
      </c>
      <c r="H583" s="24">
        <v>15247</v>
      </c>
      <c r="I583" s="24">
        <v>0</v>
      </c>
      <c r="J583" s="24">
        <v>0</v>
      </c>
      <c r="K583" s="24">
        <v>0</v>
      </c>
      <c r="L583" s="24">
        <v>350</v>
      </c>
      <c r="M583" s="24">
        <v>1788703</v>
      </c>
      <c r="N583" s="27">
        <v>0</v>
      </c>
      <c r="O583" s="27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  <c r="V583" s="24">
        <v>0</v>
      </c>
      <c r="W583" s="46"/>
      <c r="X583" s="46"/>
      <c r="Y583" s="46"/>
      <c r="Z583" s="46"/>
    </row>
    <row r="584" spans="1:26" s="22" customFormat="1" x14ac:dyDescent="0.25">
      <c r="A584" s="58" t="s">
        <v>503</v>
      </c>
      <c r="B584" s="26" t="s">
        <v>1269</v>
      </c>
      <c r="C584" s="24">
        <f>D584+M584+Q584+S584+T584+U584+V584</f>
        <v>96518</v>
      </c>
      <c r="D584" s="24">
        <f>SUM(E584:I584)</f>
        <v>0</v>
      </c>
      <c r="E584" s="24">
        <v>0</v>
      </c>
      <c r="F584" s="24">
        <v>0</v>
      </c>
      <c r="G584" s="24">
        <v>0</v>
      </c>
      <c r="H584" s="24">
        <v>0</v>
      </c>
      <c r="I584" s="24">
        <v>0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  <c r="V584" s="24">
        <v>96518</v>
      </c>
      <c r="W584" s="46"/>
      <c r="X584" s="46"/>
      <c r="Y584" s="46"/>
      <c r="Z584" s="46"/>
    </row>
    <row r="585" spans="1:26" s="22" customFormat="1" x14ac:dyDescent="0.25">
      <c r="A585" s="58" t="s">
        <v>504</v>
      </c>
      <c r="B585" s="26" t="s">
        <v>907</v>
      </c>
      <c r="C585" s="24">
        <f t="shared" si="122"/>
        <v>10193783.77</v>
      </c>
      <c r="D585" s="24">
        <f t="shared" si="123"/>
        <v>3808511.77</v>
      </c>
      <c r="E585" s="24">
        <v>0</v>
      </c>
      <c r="F585" s="24">
        <v>662898</v>
      </c>
      <c r="G585" s="24">
        <v>722773</v>
      </c>
      <c r="H585" s="24">
        <v>569050</v>
      </c>
      <c r="I585" s="24">
        <v>1853790.77</v>
      </c>
      <c r="J585" s="27">
        <v>0</v>
      </c>
      <c r="K585" s="27">
        <v>0</v>
      </c>
      <c r="L585" s="24">
        <v>1593</v>
      </c>
      <c r="M585" s="24">
        <v>6385272</v>
      </c>
      <c r="N585" s="27">
        <v>0</v>
      </c>
      <c r="O585" s="27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46"/>
      <c r="X585" s="46"/>
      <c r="Y585" s="46"/>
      <c r="Z585" s="46"/>
    </row>
    <row r="586" spans="1:26" s="22" customFormat="1" x14ac:dyDescent="0.25">
      <c r="A586" s="58" t="s">
        <v>505</v>
      </c>
      <c r="B586" s="26" t="s">
        <v>908</v>
      </c>
      <c r="C586" s="24">
        <f t="shared" si="122"/>
        <v>10108808.039999999</v>
      </c>
      <c r="D586" s="24">
        <f t="shared" si="123"/>
        <v>6345233.04</v>
      </c>
      <c r="E586" s="24">
        <v>3187150</v>
      </c>
      <c r="F586" s="24">
        <v>570186</v>
      </c>
      <c r="G586" s="24">
        <v>700499</v>
      </c>
      <c r="H586" s="24">
        <v>0</v>
      </c>
      <c r="I586" s="24">
        <v>1887398.04</v>
      </c>
      <c r="J586" s="27">
        <v>0</v>
      </c>
      <c r="K586" s="27">
        <v>0</v>
      </c>
      <c r="L586" s="24">
        <v>520</v>
      </c>
      <c r="M586" s="24">
        <v>3763575</v>
      </c>
      <c r="N586" s="27">
        <v>0</v>
      </c>
      <c r="O586" s="27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  <c r="W586" s="46"/>
      <c r="X586" s="46"/>
      <c r="Y586" s="46"/>
      <c r="Z586" s="46"/>
    </row>
    <row r="587" spans="1:26" s="22" customFormat="1" x14ac:dyDescent="0.25">
      <c r="A587" s="58" t="s">
        <v>506</v>
      </c>
      <c r="B587" s="26" t="s">
        <v>909</v>
      </c>
      <c r="C587" s="24">
        <f t="shared" si="122"/>
        <v>4646193.46</v>
      </c>
      <c r="D587" s="24">
        <f t="shared" si="123"/>
        <v>4646193.46</v>
      </c>
      <c r="E587" s="24">
        <v>1877670</v>
      </c>
      <c r="F587" s="24">
        <v>297304</v>
      </c>
      <c r="G587" s="24">
        <v>571953</v>
      </c>
      <c r="H587" s="24">
        <v>0</v>
      </c>
      <c r="I587" s="24">
        <v>1899266.46</v>
      </c>
      <c r="J587" s="27">
        <v>0</v>
      </c>
      <c r="K587" s="27">
        <v>0</v>
      </c>
      <c r="L587" s="24">
        <v>0</v>
      </c>
      <c r="M587" s="24">
        <v>0</v>
      </c>
      <c r="N587" s="27">
        <v>0</v>
      </c>
      <c r="O587" s="27">
        <v>0</v>
      </c>
      <c r="P587" s="24">
        <v>0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  <c r="V587" s="24">
        <v>0</v>
      </c>
      <c r="W587" s="46"/>
      <c r="X587" s="46"/>
      <c r="Y587" s="46"/>
      <c r="Z587" s="46"/>
    </row>
    <row r="588" spans="1:26" s="22" customFormat="1" x14ac:dyDescent="0.25">
      <c r="A588" s="58" t="s">
        <v>507</v>
      </c>
      <c r="B588" s="26" t="s">
        <v>912</v>
      </c>
      <c r="C588" s="24">
        <f t="shared" si="122"/>
        <v>11179536.309999999</v>
      </c>
      <c r="D588" s="24">
        <f t="shared" si="123"/>
        <v>3268323.8099999996</v>
      </c>
      <c r="E588" s="24">
        <v>1502506.71</v>
      </c>
      <c r="F588" s="24">
        <v>309258.40999999997</v>
      </c>
      <c r="G588" s="24">
        <v>461605.89</v>
      </c>
      <c r="H588" s="24">
        <v>355281.86</v>
      </c>
      <c r="I588" s="24">
        <v>639670.93999999994</v>
      </c>
      <c r="J588" s="27">
        <v>0</v>
      </c>
      <c r="K588" s="27">
        <v>0</v>
      </c>
      <c r="L588" s="24">
        <v>180</v>
      </c>
      <c r="M588" s="24">
        <v>1999547.5</v>
      </c>
      <c r="N588" s="27">
        <v>0</v>
      </c>
      <c r="O588" s="27">
        <v>0</v>
      </c>
      <c r="P588" s="24">
        <v>755.8</v>
      </c>
      <c r="Q588" s="24">
        <v>5911665</v>
      </c>
      <c r="R588" s="24">
        <v>0</v>
      </c>
      <c r="S588" s="24">
        <v>0</v>
      </c>
      <c r="T588" s="24">
        <v>0</v>
      </c>
      <c r="U588" s="24">
        <v>0</v>
      </c>
      <c r="V588" s="24">
        <v>0</v>
      </c>
      <c r="W588" s="46"/>
      <c r="X588" s="46"/>
      <c r="Y588" s="46"/>
      <c r="Z588" s="46"/>
    </row>
    <row r="589" spans="1:26" s="22" customFormat="1" x14ac:dyDescent="0.25">
      <c r="A589" s="58" t="s">
        <v>827</v>
      </c>
      <c r="B589" s="26" t="s">
        <v>922</v>
      </c>
      <c r="C589" s="24">
        <f t="shared" si="122"/>
        <v>3798399</v>
      </c>
      <c r="D589" s="24">
        <f t="shared" si="123"/>
        <v>3730504</v>
      </c>
      <c r="E589" s="24">
        <v>2666087</v>
      </c>
      <c r="F589" s="24">
        <v>371093</v>
      </c>
      <c r="G589" s="24">
        <v>340251</v>
      </c>
      <c r="H589" s="24">
        <v>353073</v>
      </c>
      <c r="I589" s="24">
        <v>0</v>
      </c>
      <c r="J589" s="27">
        <v>0</v>
      </c>
      <c r="K589" s="27">
        <v>0</v>
      </c>
      <c r="L589" s="24">
        <v>0</v>
      </c>
      <c r="M589" s="24">
        <v>0</v>
      </c>
      <c r="N589" s="27">
        <v>0</v>
      </c>
      <c r="O589" s="27">
        <v>0</v>
      </c>
      <c r="P589" s="24">
        <v>0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67895</v>
      </c>
      <c r="W589" s="46"/>
      <c r="X589" s="46"/>
      <c r="Y589" s="46"/>
      <c r="Z589" s="46"/>
    </row>
    <row r="590" spans="1:26" s="22" customFormat="1" x14ac:dyDescent="0.25">
      <c r="A590" s="58" t="s">
        <v>828</v>
      </c>
      <c r="B590" s="26" t="s">
        <v>914</v>
      </c>
      <c r="C590" s="24">
        <f>D590+M590+Q590+S590+T590+U590+V590</f>
        <v>4407507</v>
      </c>
      <c r="D590" s="24">
        <f>SUM(E590:I590)</f>
        <v>1748373</v>
      </c>
      <c r="E590" s="24">
        <v>857887</v>
      </c>
      <c r="F590" s="24">
        <v>210495</v>
      </c>
      <c r="G590" s="24">
        <v>145893</v>
      </c>
      <c r="H590" s="24">
        <v>106535</v>
      </c>
      <c r="I590" s="24">
        <v>427563</v>
      </c>
      <c r="J590" s="27">
        <v>0</v>
      </c>
      <c r="K590" s="27">
        <v>0</v>
      </c>
      <c r="L590" s="24">
        <v>462</v>
      </c>
      <c r="M590" s="24">
        <v>2659134</v>
      </c>
      <c r="N590" s="27">
        <v>0</v>
      </c>
      <c r="O590" s="27">
        <v>0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46"/>
      <c r="X590" s="46"/>
      <c r="Y590" s="46"/>
      <c r="Z590" s="46"/>
    </row>
    <row r="591" spans="1:26" s="22" customFormat="1" x14ac:dyDescent="0.25">
      <c r="A591" s="58" t="s">
        <v>829</v>
      </c>
      <c r="B591" s="26" t="s">
        <v>1270</v>
      </c>
      <c r="C591" s="24">
        <f>D591+M591+Q591+S591+T591+U591+V591</f>
        <v>129974</v>
      </c>
      <c r="D591" s="24">
        <f>SUM(E591:I591)</f>
        <v>0</v>
      </c>
      <c r="E591" s="24">
        <v>0</v>
      </c>
      <c r="F591" s="24">
        <v>0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 t="s">
        <v>1300</v>
      </c>
      <c r="S591" s="24">
        <v>0</v>
      </c>
      <c r="T591" s="24">
        <v>0</v>
      </c>
      <c r="U591" s="24">
        <v>0</v>
      </c>
      <c r="V591" s="24">
        <v>129974</v>
      </c>
      <c r="W591" s="46"/>
      <c r="X591" s="46"/>
      <c r="Y591" s="46"/>
      <c r="Z591" s="46"/>
    </row>
    <row r="592" spans="1:26" s="22" customFormat="1" x14ac:dyDescent="0.25">
      <c r="A592" s="58" t="s">
        <v>830</v>
      </c>
      <c r="B592" s="26" t="s">
        <v>1271</v>
      </c>
      <c r="C592" s="24">
        <f t="shared" si="122"/>
        <v>185601</v>
      </c>
      <c r="D592" s="24">
        <f t="shared" si="123"/>
        <v>0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0</v>
      </c>
      <c r="V592" s="24">
        <v>185601</v>
      </c>
      <c r="W592" s="46"/>
      <c r="X592" s="46"/>
      <c r="Y592" s="46"/>
      <c r="Z592" s="46"/>
    </row>
    <row r="593" spans="1:256" s="22" customFormat="1" x14ac:dyDescent="0.25">
      <c r="A593" s="58" t="s">
        <v>831</v>
      </c>
      <c r="B593" s="126" t="s">
        <v>86</v>
      </c>
      <c r="C593" s="119">
        <f t="shared" si="122"/>
        <v>140000</v>
      </c>
      <c r="D593" s="119">
        <f t="shared" si="123"/>
        <v>0</v>
      </c>
      <c r="E593" s="129">
        <v>0</v>
      </c>
      <c r="F593" s="129">
        <v>0</v>
      </c>
      <c r="G593" s="129">
        <v>0</v>
      </c>
      <c r="H593" s="129">
        <v>0</v>
      </c>
      <c r="I593" s="129">
        <v>0</v>
      </c>
      <c r="J593" s="119">
        <v>0</v>
      </c>
      <c r="K593" s="119">
        <v>0</v>
      </c>
      <c r="L593" s="119">
        <v>0</v>
      </c>
      <c r="M593" s="119">
        <v>0</v>
      </c>
      <c r="N593" s="119">
        <v>0</v>
      </c>
      <c r="O593" s="119">
        <v>0</v>
      </c>
      <c r="P593" s="119">
        <v>0</v>
      </c>
      <c r="Q593" s="119">
        <v>0</v>
      </c>
      <c r="R593" s="119">
        <v>0</v>
      </c>
      <c r="S593" s="129">
        <v>0</v>
      </c>
      <c r="T593" s="129">
        <v>0</v>
      </c>
      <c r="U593" s="129">
        <v>0</v>
      </c>
      <c r="V593" s="129">
        <v>140000</v>
      </c>
      <c r="W593" s="46"/>
      <c r="X593" s="46"/>
      <c r="Y593" s="46"/>
      <c r="Z593" s="46"/>
    </row>
    <row r="594" spans="1:256" x14ac:dyDescent="0.25">
      <c r="A594" s="99" t="s">
        <v>509</v>
      </c>
      <c r="B594" s="101" t="s">
        <v>524</v>
      </c>
      <c r="C594" s="102">
        <f t="shared" ref="C594:V594" si="124">SUM(C595:C607)</f>
        <v>36673257.060000002</v>
      </c>
      <c r="D594" s="142">
        <f t="shared" si="124"/>
        <v>4715734</v>
      </c>
      <c r="E594" s="142">
        <f t="shared" si="124"/>
        <v>1951471</v>
      </c>
      <c r="F594" s="142">
        <f t="shared" si="124"/>
        <v>1737641</v>
      </c>
      <c r="G594" s="142">
        <f t="shared" si="124"/>
        <v>0</v>
      </c>
      <c r="H594" s="142">
        <f t="shared" si="124"/>
        <v>372869</v>
      </c>
      <c r="I594" s="142">
        <f t="shared" si="124"/>
        <v>653753</v>
      </c>
      <c r="J594" s="142">
        <f t="shared" si="124"/>
        <v>0</v>
      </c>
      <c r="K594" s="142">
        <f t="shared" si="124"/>
        <v>0</v>
      </c>
      <c r="L594" s="142">
        <f t="shared" si="124"/>
        <v>1504</v>
      </c>
      <c r="M594" s="142">
        <f t="shared" si="124"/>
        <v>9435134.2899999991</v>
      </c>
      <c r="N594" s="142">
        <f t="shared" si="124"/>
        <v>0</v>
      </c>
      <c r="O594" s="142">
        <f t="shared" si="124"/>
        <v>0</v>
      </c>
      <c r="P594" s="142">
        <f t="shared" si="124"/>
        <v>4926</v>
      </c>
      <c r="Q594" s="142">
        <f t="shared" si="124"/>
        <v>20821349.77</v>
      </c>
      <c r="R594" s="142">
        <f t="shared" si="124"/>
        <v>0</v>
      </c>
      <c r="S594" s="102">
        <f t="shared" si="124"/>
        <v>0</v>
      </c>
      <c r="T594" s="102">
        <f t="shared" si="124"/>
        <v>0</v>
      </c>
      <c r="U594" s="102">
        <f t="shared" si="124"/>
        <v>0</v>
      </c>
      <c r="V594" s="102">
        <f t="shared" si="124"/>
        <v>1701039</v>
      </c>
      <c r="W594" s="46"/>
      <c r="X594" s="46"/>
      <c r="Y594" s="46"/>
      <c r="Z594" s="46"/>
    </row>
    <row r="595" spans="1:256" s="185" customFormat="1" ht="15" customHeight="1" x14ac:dyDescent="0.2">
      <c r="A595" s="206" t="s">
        <v>510</v>
      </c>
      <c r="B595" s="152" t="s">
        <v>1053</v>
      </c>
      <c r="C595" s="56">
        <f t="shared" ref="C595:C607" si="125">D595+M595+Q595+V595+S595</f>
        <v>114413</v>
      </c>
      <c r="D595" s="56">
        <f t="shared" ref="D595:D607" si="126">SUM(E595:I595)</f>
        <v>0</v>
      </c>
      <c r="E595" s="56">
        <v>0</v>
      </c>
      <c r="F595" s="56">
        <v>0</v>
      </c>
      <c r="G595" s="234">
        <v>0</v>
      </c>
      <c r="H595" s="234">
        <v>0</v>
      </c>
      <c r="I595" s="234">
        <v>0</v>
      </c>
      <c r="J595" s="234">
        <v>0</v>
      </c>
      <c r="K595" s="234">
        <v>0</v>
      </c>
      <c r="L595" s="234">
        <v>0</v>
      </c>
      <c r="M595" s="234">
        <v>0</v>
      </c>
      <c r="N595" s="234">
        <v>0</v>
      </c>
      <c r="O595" s="234">
        <v>0</v>
      </c>
      <c r="P595" s="234">
        <v>0</v>
      </c>
      <c r="Q595" s="234">
        <v>0</v>
      </c>
      <c r="R595" s="56">
        <v>0</v>
      </c>
      <c r="S595" s="56">
        <v>0</v>
      </c>
      <c r="T595" s="56">
        <v>0</v>
      </c>
      <c r="U595" s="56">
        <v>0</v>
      </c>
      <c r="V595" s="56">
        <v>114413</v>
      </c>
      <c r="W595" s="184"/>
      <c r="X595" s="184"/>
      <c r="Y595" s="184"/>
      <c r="Z595" s="184"/>
    </row>
    <row r="596" spans="1:256" s="187" customFormat="1" ht="15" customHeight="1" x14ac:dyDescent="0.25">
      <c r="A596" s="206" t="s">
        <v>511</v>
      </c>
      <c r="B596" s="152" t="s">
        <v>1054</v>
      </c>
      <c r="C596" s="56">
        <f t="shared" si="125"/>
        <v>9743145.7699999996</v>
      </c>
      <c r="D596" s="56">
        <f t="shared" si="126"/>
        <v>0</v>
      </c>
      <c r="E596" s="56">
        <v>0</v>
      </c>
      <c r="F596" s="56">
        <v>0</v>
      </c>
      <c r="G596" s="234">
        <v>0</v>
      </c>
      <c r="H596" s="234">
        <v>0</v>
      </c>
      <c r="I596" s="234">
        <v>0</v>
      </c>
      <c r="J596" s="234">
        <v>0</v>
      </c>
      <c r="K596" s="234">
        <v>0</v>
      </c>
      <c r="L596" s="234">
        <v>0</v>
      </c>
      <c r="M596" s="234">
        <v>0</v>
      </c>
      <c r="N596" s="234">
        <v>0</v>
      </c>
      <c r="O596" s="234">
        <v>0</v>
      </c>
      <c r="P596" s="56">
        <v>1820</v>
      </c>
      <c r="Q596" s="56">
        <v>9591230.7699999996</v>
      </c>
      <c r="R596" s="56">
        <v>0</v>
      </c>
      <c r="S596" s="56">
        <v>0</v>
      </c>
      <c r="T596" s="56">
        <v>0</v>
      </c>
      <c r="U596" s="56">
        <v>0</v>
      </c>
      <c r="V596" s="56">
        <v>151915</v>
      </c>
      <c r="W596" s="193"/>
      <c r="X596" s="193"/>
      <c r="Y596" s="193"/>
      <c r="Z596" s="193"/>
      <c r="AA596" s="194"/>
      <c r="AB596" s="194"/>
      <c r="AC596" s="194"/>
      <c r="AD596" s="194"/>
      <c r="AE596" s="194"/>
      <c r="AF596" s="194"/>
      <c r="AG596" s="194"/>
      <c r="AH596" s="194"/>
      <c r="AI596" s="194"/>
      <c r="AJ596" s="194"/>
      <c r="AK596" s="194"/>
      <c r="AL596" s="194"/>
      <c r="AM596" s="194"/>
      <c r="AN596" s="194"/>
      <c r="AO596" s="194"/>
      <c r="AP596" s="194"/>
      <c r="AQ596" s="194"/>
      <c r="AR596" s="194"/>
      <c r="AS596" s="194"/>
      <c r="AT596" s="194"/>
      <c r="AU596" s="194"/>
      <c r="AV596" s="194"/>
      <c r="AW596" s="194"/>
      <c r="AX596" s="194"/>
      <c r="AY596" s="194"/>
      <c r="AZ596" s="194"/>
      <c r="BA596" s="194"/>
      <c r="BB596" s="194"/>
      <c r="BC596" s="194"/>
      <c r="BD596" s="194"/>
      <c r="BE596" s="194"/>
      <c r="BF596" s="194"/>
      <c r="BG596" s="194"/>
      <c r="BH596" s="194"/>
      <c r="BI596" s="194"/>
      <c r="BJ596" s="194"/>
      <c r="BK596" s="194"/>
      <c r="BL596" s="194"/>
      <c r="BM596" s="194"/>
      <c r="BN596" s="194"/>
      <c r="BO596" s="194"/>
      <c r="BP596" s="194"/>
      <c r="BQ596" s="194"/>
      <c r="BR596" s="194"/>
      <c r="BS596" s="194"/>
      <c r="BT596" s="194"/>
      <c r="BU596" s="194"/>
      <c r="BV596" s="194"/>
      <c r="BW596" s="194"/>
      <c r="BX596" s="194"/>
      <c r="BY596" s="194"/>
      <c r="BZ596" s="194"/>
      <c r="CA596" s="194"/>
      <c r="CB596" s="194"/>
      <c r="CC596" s="194"/>
      <c r="CD596" s="194"/>
      <c r="CE596" s="194"/>
      <c r="CF596" s="194"/>
      <c r="CG596" s="194"/>
      <c r="CH596" s="194"/>
      <c r="CI596" s="194"/>
      <c r="CJ596" s="194"/>
      <c r="CK596" s="194"/>
      <c r="CL596" s="194"/>
      <c r="CM596" s="194"/>
      <c r="CN596" s="194"/>
      <c r="CO596" s="194"/>
      <c r="CP596" s="194"/>
      <c r="CQ596" s="194"/>
      <c r="CR596" s="194"/>
      <c r="CS596" s="194"/>
      <c r="CT596" s="194"/>
      <c r="CU596" s="194"/>
      <c r="CV596" s="194"/>
      <c r="CW596" s="194"/>
      <c r="CX596" s="194"/>
      <c r="CY596" s="194"/>
      <c r="CZ596" s="194"/>
      <c r="DA596" s="194"/>
      <c r="DB596" s="194"/>
      <c r="DC596" s="194"/>
      <c r="DD596" s="194"/>
      <c r="DE596" s="194"/>
      <c r="DF596" s="194"/>
      <c r="DG596" s="194"/>
      <c r="DH596" s="194"/>
      <c r="DI596" s="194"/>
      <c r="DJ596" s="194"/>
      <c r="DK596" s="194"/>
      <c r="DL596" s="194"/>
      <c r="DM596" s="194"/>
      <c r="DN596" s="194"/>
      <c r="DO596" s="194"/>
      <c r="DP596" s="194"/>
      <c r="DQ596" s="194"/>
      <c r="DR596" s="194"/>
      <c r="DS596" s="194"/>
      <c r="DT596" s="194"/>
      <c r="DU596" s="194"/>
      <c r="DV596" s="194"/>
      <c r="DW596" s="194"/>
      <c r="DX596" s="194"/>
      <c r="DY596" s="194"/>
      <c r="DZ596" s="194"/>
      <c r="EA596" s="194"/>
      <c r="EB596" s="194"/>
      <c r="EC596" s="194"/>
      <c r="ED596" s="194"/>
      <c r="EE596" s="194"/>
      <c r="EF596" s="194"/>
      <c r="EG596" s="194"/>
      <c r="EH596" s="194"/>
      <c r="EI596" s="194"/>
      <c r="EJ596" s="194"/>
      <c r="EK596" s="194"/>
      <c r="EL596" s="194"/>
      <c r="EM596" s="194"/>
      <c r="EN596" s="194"/>
      <c r="EO596" s="194"/>
      <c r="EP596" s="194"/>
      <c r="EQ596" s="194"/>
      <c r="ER596" s="194"/>
      <c r="ES596" s="194"/>
      <c r="ET596" s="194"/>
      <c r="EU596" s="194"/>
      <c r="EV596" s="194"/>
      <c r="EW596" s="194"/>
      <c r="EX596" s="194"/>
      <c r="EY596" s="194"/>
      <c r="EZ596" s="194"/>
      <c r="FA596" s="194"/>
      <c r="FB596" s="194"/>
      <c r="FC596" s="194"/>
      <c r="FD596" s="194"/>
      <c r="FE596" s="194"/>
      <c r="FF596" s="194"/>
      <c r="FG596" s="194"/>
      <c r="FH596" s="194"/>
      <c r="FI596" s="194"/>
      <c r="FJ596" s="194"/>
      <c r="FK596" s="194"/>
      <c r="FL596" s="194"/>
      <c r="FM596" s="194"/>
      <c r="FN596" s="194"/>
      <c r="FO596" s="194"/>
      <c r="FP596" s="194"/>
      <c r="FQ596" s="194"/>
      <c r="FR596" s="194"/>
      <c r="FS596" s="194"/>
      <c r="FT596" s="194"/>
      <c r="FU596" s="194"/>
      <c r="FV596" s="194"/>
      <c r="FW596" s="194"/>
      <c r="FX596" s="194"/>
      <c r="FY596" s="194"/>
      <c r="FZ596" s="194"/>
      <c r="GA596" s="194"/>
      <c r="GB596" s="194"/>
      <c r="GC596" s="194"/>
      <c r="GD596" s="194"/>
      <c r="GE596" s="194"/>
      <c r="GF596" s="194"/>
      <c r="GG596" s="194"/>
      <c r="GH596" s="194"/>
      <c r="GI596" s="194"/>
      <c r="GJ596" s="194"/>
      <c r="GK596" s="194"/>
      <c r="GL596" s="194"/>
      <c r="GM596" s="194"/>
      <c r="GN596" s="194"/>
      <c r="GO596" s="194"/>
      <c r="GP596" s="194"/>
      <c r="GQ596" s="194"/>
      <c r="GR596" s="194"/>
      <c r="GS596" s="194"/>
      <c r="GT596" s="194"/>
      <c r="GU596" s="194"/>
      <c r="GV596" s="194"/>
      <c r="GW596" s="194"/>
      <c r="GX596" s="194"/>
      <c r="GY596" s="194"/>
      <c r="GZ596" s="194"/>
      <c r="HA596" s="194"/>
      <c r="HB596" s="194"/>
      <c r="HC596" s="194"/>
      <c r="HD596" s="194"/>
      <c r="HE596" s="194"/>
      <c r="HF596" s="194"/>
      <c r="HG596" s="194"/>
      <c r="HH596" s="194"/>
      <c r="HI596" s="194"/>
      <c r="HJ596" s="194"/>
      <c r="HK596" s="194"/>
      <c r="HL596" s="194"/>
      <c r="HM596" s="194"/>
      <c r="HN596" s="194"/>
      <c r="HO596" s="194"/>
      <c r="HP596" s="194"/>
      <c r="HQ596" s="194"/>
      <c r="HR596" s="194"/>
      <c r="HS596" s="194"/>
      <c r="HT596" s="194"/>
      <c r="HU596" s="194"/>
      <c r="HV596" s="194"/>
      <c r="HW596" s="194"/>
      <c r="HX596" s="194"/>
      <c r="HY596" s="194"/>
      <c r="HZ596" s="194"/>
      <c r="IA596" s="194"/>
      <c r="IB596" s="194"/>
      <c r="IC596" s="194"/>
      <c r="ID596" s="194"/>
      <c r="IE596" s="194"/>
      <c r="IF596" s="194"/>
      <c r="IG596" s="194"/>
      <c r="IH596" s="194"/>
      <c r="II596" s="194"/>
      <c r="IJ596" s="194"/>
      <c r="IK596" s="194"/>
      <c r="IL596" s="194"/>
      <c r="IM596" s="194"/>
      <c r="IN596" s="194"/>
      <c r="IO596" s="194"/>
      <c r="IP596" s="194"/>
      <c r="IQ596" s="194"/>
      <c r="IR596" s="194"/>
      <c r="IS596" s="194"/>
      <c r="IT596" s="194"/>
      <c r="IU596" s="194"/>
      <c r="IV596" s="194"/>
    </row>
    <row r="597" spans="1:256" s="187" customFormat="1" x14ac:dyDescent="0.25">
      <c r="A597" s="206" t="s">
        <v>512</v>
      </c>
      <c r="B597" s="152" t="s">
        <v>1055</v>
      </c>
      <c r="C597" s="56">
        <f t="shared" si="125"/>
        <v>118759</v>
      </c>
      <c r="D597" s="56">
        <f t="shared" si="126"/>
        <v>0</v>
      </c>
      <c r="E597" s="56">
        <v>0</v>
      </c>
      <c r="F597" s="56">
        <v>0</v>
      </c>
      <c r="G597" s="234">
        <v>0</v>
      </c>
      <c r="H597" s="234">
        <v>0</v>
      </c>
      <c r="I597" s="234">
        <v>0</v>
      </c>
      <c r="J597" s="234">
        <v>0</v>
      </c>
      <c r="K597" s="234">
        <v>0</v>
      </c>
      <c r="L597" s="234">
        <v>0</v>
      </c>
      <c r="M597" s="234">
        <v>0</v>
      </c>
      <c r="N597" s="234">
        <v>0</v>
      </c>
      <c r="O597" s="234">
        <v>0</v>
      </c>
      <c r="P597" s="56">
        <v>0</v>
      </c>
      <c r="Q597" s="234">
        <v>0</v>
      </c>
      <c r="R597" s="56">
        <v>0</v>
      </c>
      <c r="S597" s="56">
        <v>0</v>
      </c>
      <c r="T597" s="56">
        <v>0</v>
      </c>
      <c r="U597" s="56">
        <v>0</v>
      </c>
      <c r="V597" s="56">
        <v>118759</v>
      </c>
      <c r="W597" s="186"/>
      <c r="X597" s="186"/>
      <c r="Y597" s="186"/>
      <c r="Z597" s="186"/>
    </row>
    <row r="598" spans="1:256" s="187" customFormat="1" x14ac:dyDescent="0.25">
      <c r="A598" s="206" t="s">
        <v>513</v>
      </c>
      <c r="B598" s="207" t="s">
        <v>1056</v>
      </c>
      <c r="C598" s="56">
        <f t="shared" si="125"/>
        <v>11351699</v>
      </c>
      <c r="D598" s="56">
        <f t="shared" si="126"/>
        <v>0</v>
      </c>
      <c r="E598" s="234">
        <v>0</v>
      </c>
      <c r="F598" s="234">
        <v>0</v>
      </c>
      <c r="G598" s="234">
        <v>0</v>
      </c>
      <c r="H598" s="234">
        <v>0</v>
      </c>
      <c r="I598" s="234">
        <v>0</v>
      </c>
      <c r="J598" s="234">
        <v>0</v>
      </c>
      <c r="K598" s="234">
        <v>0</v>
      </c>
      <c r="L598" s="234">
        <v>0</v>
      </c>
      <c r="M598" s="234">
        <v>0</v>
      </c>
      <c r="N598" s="234">
        <v>0</v>
      </c>
      <c r="O598" s="234">
        <v>0</v>
      </c>
      <c r="P598" s="56">
        <v>3106</v>
      </c>
      <c r="Q598" s="56">
        <v>11230119</v>
      </c>
      <c r="R598" s="56">
        <v>0</v>
      </c>
      <c r="S598" s="56">
        <v>0</v>
      </c>
      <c r="T598" s="56">
        <v>0</v>
      </c>
      <c r="U598" s="56">
        <v>0</v>
      </c>
      <c r="V598" s="56">
        <v>121580</v>
      </c>
      <c r="W598" s="186"/>
      <c r="X598" s="186"/>
      <c r="Y598" s="186"/>
      <c r="Z598" s="186"/>
    </row>
    <row r="599" spans="1:256" s="187" customFormat="1" x14ac:dyDescent="0.25">
      <c r="A599" s="206" t="s">
        <v>514</v>
      </c>
      <c r="B599" s="152" t="s">
        <v>1057</v>
      </c>
      <c r="C599" s="56">
        <f t="shared" si="125"/>
        <v>4813341.79</v>
      </c>
      <c r="D599" s="56">
        <f t="shared" si="126"/>
        <v>0</v>
      </c>
      <c r="E599" s="234">
        <v>0</v>
      </c>
      <c r="F599" s="234">
        <v>0</v>
      </c>
      <c r="G599" s="234">
        <v>0</v>
      </c>
      <c r="H599" s="56">
        <v>0</v>
      </c>
      <c r="I599" s="234">
        <v>0</v>
      </c>
      <c r="J599" s="234">
        <v>0</v>
      </c>
      <c r="K599" s="234">
        <v>0</v>
      </c>
      <c r="L599" s="56">
        <v>752</v>
      </c>
      <c r="M599" s="56">
        <v>4755595.79</v>
      </c>
      <c r="N599" s="234">
        <v>0</v>
      </c>
      <c r="O599" s="234">
        <v>0</v>
      </c>
      <c r="P599" s="56">
        <v>0</v>
      </c>
      <c r="Q599" s="234">
        <v>0</v>
      </c>
      <c r="R599" s="234">
        <v>0</v>
      </c>
      <c r="S599" s="56">
        <v>0</v>
      </c>
      <c r="T599" s="56">
        <v>0</v>
      </c>
      <c r="U599" s="56">
        <v>0</v>
      </c>
      <c r="V599" s="56">
        <v>57746</v>
      </c>
      <c r="W599" s="59"/>
      <c r="X599" s="186"/>
      <c r="Y599" s="186"/>
      <c r="Z599" s="186"/>
    </row>
    <row r="600" spans="1:256" s="187" customFormat="1" x14ac:dyDescent="0.25">
      <c r="A600" s="206" t="s">
        <v>515</v>
      </c>
      <c r="B600" s="152" t="s">
        <v>1058</v>
      </c>
      <c r="C600" s="56">
        <f t="shared" si="125"/>
        <v>5495829.5</v>
      </c>
      <c r="D600" s="56">
        <f t="shared" si="126"/>
        <v>653753</v>
      </c>
      <c r="E600" s="234">
        <v>0</v>
      </c>
      <c r="F600" s="234">
        <v>0</v>
      </c>
      <c r="G600" s="234">
        <v>0</v>
      </c>
      <c r="H600" s="234">
        <v>0</v>
      </c>
      <c r="I600" s="56">
        <v>653753</v>
      </c>
      <c r="J600" s="234">
        <v>0</v>
      </c>
      <c r="K600" s="234">
        <v>0</v>
      </c>
      <c r="L600" s="56">
        <v>752</v>
      </c>
      <c r="M600" s="56">
        <v>4679538.5</v>
      </c>
      <c r="N600" s="234">
        <v>0</v>
      </c>
      <c r="O600" s="234">
        <v>0</v>
      </c>
      <c r="P600" s="234">
        <v>0</v>
      </c>
      <c r="Q600" s="234">
        <v>0</v>
      </c>
      <c r="R600" s="234">
        <v>0</v>
      </c>
      <c r="S600" s="56">
        <v>0</v>
      </c>
      <c r="T600" s="56">
        <v>0</v>
      </c>
      <c r="U600" s="56">
        <v>0</v>
      </c>
      <c r="V600" s="56">
        <v>162538</v>
      </c>
      <c r="W600" s="186"/>
      <c r="X600" s="195"/>
      <c r="Y600" s="186"/>
      <c r="Z600" s="186"/>
    </row>
    <row r="601" spans="1:256" s="187" customFormat="1" x14ac:dyDescent="0.25">
      <c r="A601" s="206" t="s">
        <v>516</v>
      </c>
      <c r="B601" s="152" t="s">
        <v>1059</v>
      </c>
      <c r="C601" s="56">
        <f t="shared" si="125"/>
        <v>82504</v>
      </c>
      <c r="D601" s="56">
        <f t="shared" si="126"/>
        <v>0</v>
      </c>
      <c r="E601" s="234">
        <v>0</v>
      </c>
      <c r="F601" s="56">
        <v>0</v>
      </c>
      <c r="G601" s="234">
        <v>0</v>
      </c>
      <c r="H601" s="234">
        <v>0</v>
      </c>
      <c r="I601" s="234">
        <v>0</v>
      </c>
      <c r="J601" s="234">
        <v>0</v>
      </c>
      <c r="K601" s="234">
        <v>0</v>
      </c>
      <c r="L601" s="234">
        <v>0</v>
      </c>
      <c r="M601" s="234">
        <v>0</v>
      </c>
      <c r="N601" s="234">
        <v>0</v>
      </c>
      <c r="O601" s="234">
        <v>0</v>
      </c>
      <c r="P601" s="234">
        <v>0</v>
      </c>
      <c r="Q601" s="234">
        <v>0</v>
      </c>
      <c r="R601" s="56">
        <v>0</v>
      </c>
      <c r="S601" s="56">
        <v>0</v>
      </c>
      <c r="T601" s="56">
        <v>0</v>
      </c>
      <c r="U601" s="56">
        <v>0</v>
      </c>
      <c r="V601" s="56">
        <v>82504</v>
      </c>
      <c r="W601" s="186"/>
      <c r="X601" s="195"/>
      <c r="Y601" s="186"/>
      <c r="Z601" s="186"/>
    </row>
    <row r="602" spans="1:256" s="187" customFormat="1" x14ac:dyDescent="0.25">
      <c r="A602" s="206" t="s">
        <v>517</v>
      </c>
      <c r="B602" s="152" t="s">
        <v>1060</v>
      </c>
      <c r="C602" s="56">
        <f t="shared" si="125"/>
        <v>165040</v>
      </c>
      <c r="D602" s="56">
        <f t="shared" si="126"/>
        <v>0</v>
      </c>
      <c r="E602" s="234">
        <v>0</v>
      </c>
      <c r="F602" s="234">
        <v>0</v>
      </c>
      <c r="G602" s="234">
        <v>0</v>
      </c>
      <c r="H602" s="56">
        <v>0</v>
      </c>
      <c r="I602" s="234">
        <v>0</v>
      </c>
      <c r="J602" s="234">
        <v>0</v>
      </c>
      <c r="K602" s="234">
        <v>0</v>
      </c>
      <c r="L602" s="234">
        <v>0</v>
      </c>
      <c r="M602" s="234">
        <v>0</v>
      </c>
      <c r="N602" s="234">
        <v>0</v>
      </c>
      <c r="O602" s="234">
        <v>0</v>
      </c>
      <c r="P602" s="234">
        <v>0</v>
      </c>
      <c r="Q602" s="234">
        <v>0</v>
      </c>
      <c r="R602" s="56">
        <v>0</v>
      </c>
      <c r="S602" s="56">
        <v>0</v>
      </c>
      <c r="T602" s="56">
        <v>0</v>
      </c>
      <c r="U602" s="56">
        <v>0</v>
      </c>
      <c r="V602" s="56">
        <v>165040</v>
      </c>
      <c r="W602" s="186"/>
      <c r="X602" s="195"/>
      <c r="Y602" s="186"/>
      <c r="Z602" s="186"/>
    </row>
    <row r="603" spans="1:256" s="187" customFormat="1" x14ac:dyDescent="0.25">
      <c r="A603" s="206" t="s">
        <v>518</v>
      </c>
      <c r="B603" s="152" t="s">
        <v>1061</v>
      </c>
      <c r="C603" s="56">
        <f t="shared" si="125"/>
        <v>190774</v>
      </c>
      <c r="D603" s="56">
        <f t="shared" si="126"/>
        <v>0</v>
      </c>
      <c r="E603" s="56">
        <v>0</v>
      </c>
      <c r="F603" s="56">
        <v>0</v>
      </c>
      <c r="G603" s="234">
        <v>0</v>
      </c>
      <c r="H603" s="234">
        <v>0</v>
      </c>
      <c r="I603" s="234">
        <v>0</v>
      </c>
      <c r="J603" s="234">
        <v>0</v>
      </c>
      <c r="K603" s="234">
        <v>0</v>
      </c>
      <c r="L603" s="234">
        <v>0</v>
      </c>
      <c r="M603" s="234">
        <v>0</v>
      </c>
      <c r="N603" s="234">
        <v>0</v>
      </c>
      <c r="O603" s="234">
        <v>0</v>
      </c>
      <c r="P603" s="234">
        <v>0</v>
      </c>
      <c r="Q603" s="234">
        <v>0</v>
      </c>
      <c r="R603" s="56">
        <v>0</v>
      </c>
      <c r="S603" s="56">
        <v>0</v>
      </c>
      <c r="T603" s="56">
        <v>0</v>
      </c>
      <c r="U603" s="56">
        <v>0</v>
      </c>
      <c r="V603" s="56">
        <v>190774</v>
      </c>
      <c r="W603" s="186"/>
      <c r="X603" s="195"/>
      <c r="Y603" s="186"/>
      <c r="Z603" s="186"/>
    </row>
    <row r="604" spans="1:256" s="187" customFormat="1" x14ac:dyDescent="0.25">
      <c r="A604" s="206" t="s">
        <v>519</v>
      </c>
      <c r="B604" s="152" t="s">
        <v>1062</v>
      </c>
      <c r="C604" s="56">
        <f t="shared" si="125"/>
        <v>990310</v>
      </c>
      <c r="D604" s="56">
        <f t="shared" si="126"/>
        <v>828319</v>
      </c>
      <c r="E604" s="56">
        <v>0</v>
      </c>
      <c r="F604" s="56">
        <v>455450</v>
      </c>
      <c r="G604" s="234">
        <v>0</v>
      </c>
      <c r="H604" s="56">
        <v>372869</v>
      </c>
      <c r="I604" s="234">
        <v>0</v>
      </c>
      <c r="J604" s="234">
        <v>0</v>
      </c>
      <c r="K604" s="234">
        <v>0</v>
      </c>
      <c r="L604" s="234">
        <v>0</v>
      </c>
      <c r="M604" s="234">
        <v>0</v>
      </c>
      <c r="N604" s="234">
        <v>0</v>
      </c>
      <c r="O604" s="234">
        <v>0</v>
      </c>
      <c r="P604" s="234">
        <v>0</v>
      </c>
      <c r="Q604" s="234">
        <v>0</v>
      </c>
      <c r="R604" s="56">
        <v>0</v>
      </c>
      <c r="S604" s="56">
        <v>0</v>
      </c>
      <c r="T604" s="56">
        <v>0</v>
      </c>
      <c r="U604" s="56">
        <v>0</v>
      </c>
      <c r="V604" s="56">
        <v>161991</v>
      </c>
      <c r="W604" s="186"/>
      <c r="X604" s="195"/>
      <c r="Y604" s="186"/>
      <c r="Z604" s="186"/>
    </row>
    <row r="605" spans="1:256" s="19" customFormat="1" x14ac:dyDescent="0.25">
      <c r="A605" s="206" t="s">
        <v>520</v>
      </c>
      <c r="B605" s="152" t="s">
        <v>1063</v>
      </c>
      <c r="C605" s="56">
        <f t="shared" si="125"/>
        <v>738152</v>
      </c>
      <c r="D605" s="56">
        <f t="shared" si="126"/>
        <v>646367</v>
      </c>
      <c r="E605" s="56">
        <v>0</v>
      </c>
      <c r="F605" s="56">
        <v>646367</v>
      </c>
      <c r="G605" s="234">
        <v>0</v>
      </c>
      <c r="H605" s="56">
        <v>0</v>
      </c>
      <c r="I605" s="234">
        <v>0</v>
      </c>
      <c r="J605" s="234">
        <v>0</v>
      </c>
      <c r="K605" s="234">
        <v>0</v>
      </c>
      <c r="L605" s="234">
        <v>0</v>
      </c>
      <c r="M605" s="234">
        <v>0</v>
      </c>
      <c r="N605" s="234">
        <v>0</v>
      </c>
      <c r="O605" s="234">
        <v>0</v>
      </c>
      <c r="P605" s="234">
        <v>0</v>
      </c>
      <c r="Q605" s="234">
        <v>0</v>
      </c>
      <c r="R605" s="56">
        <v>0</v>
      </c>
      <c r="S605" s="56">
        <v>0</v>
      </c>
      <c r="T605" s="56">
        <v>0</v>
      </c>
      <c r="U605" s="56">
        <v>0</v>
      </c>
      <c r="V605" s="56">
        <v>91785</v>
      </c>
      <c r="W605" s="177"/>
      <c r="X605" s="177"/>
      <c r="Y605" s="177"/>
      <c r="Z605" s="177"/>
    </row>
    <row r="606" spans="1:256" x14ac:dyDescent="0.25">
      <c r="A606" s="206" t="s">
        <v>521</v>
      </c>
      <c r="B606" s="152" t="s">
        <v>1064</v>
      </c>
      <c r="C606" s="56">
        <f t="shared" si="125"/>
        <v>424408</v>
      </c>
      <c r="D606" s="56">
        <f t="shared" si="126"/>
        <v>336797</v>
      </c>
      <c r="E606" s="56">
        <v>0</v>
      </c>
      <c r="F606" s="56">
        <v>336797</v>
      </c>
      <c r="G606" s="234">
        <v>0</v>
      </c>
      <c r="H606" s="234">
        <v>0</v>
      </c>
      <c r="I606" s="234">
        <v>0</v>
      </c>
      <c r="J606" s="234">
        <v>0</v>
      </c>
      <c r="K606" s="234">
        <v>0</v>
      </c>
      <c r="L606" s="234">
        <v>0</v>
      </c>
      <c r="M606" s="234">
        <v>0</v>
      </c>
      <c r="N606" s="234">
        <v>0</v>
      </c>
      <c r="O606" s="234">
        <v>0</v>
      </c>
      <c r="P606" s="234">
        <v>0</v>
      </c>
      <c r="Q606" s="234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87611</v>
      </c>
      <c r="W606" s="46"/>
      <c r="X606" s="46"/>
      <c r="Y606" s="46"/>
      <c r="Z606" s="46"/>
    </row>
    <row r="607" spans="1:256" x14ac:dyDescent="0.25">
      <c r="A607" s="206" t="s">
        <v>522</v>
      </c>
      <c r="B607" s="152" t="s">
        <v>1065</v>
      </c>
      <c r="C607" s="56">
        <f t="shared" si="125"/>
        <v>2444881</v>
      </c>
      <c r="D607" s="56">
        <f t="shared" si="126"/>
        <v>2250498</v>
      </c>
      <c r="E607" s="56">
        <v>1951471</v>
      </c>
      <c r="F607" s="56">
        <v>299027</v>
      </c>
      <c r="G607" s="234">
        <v>0</v>
      </c>
      <c r="H607" s="234">
        <v>0</v>
      </c>
      <c r="I607" s="234">
        <v>0</v>
      </c>
      <c r="J607" s="234">
        <v>0</v>
      </c>
      <c r="K607" s="234">
        <v>0</v>
      </c>
      <c r="L607" s="234">
        <v>0</v>
      </c>
      <c r="M607" s="234">
        <v>0</v>
      </c>
      <c r="N607" s="234">
        <v>0</v>
      </c>
      <c r="O607" s="234">
        <v>0</v>
      </c>
      <c r="P607" s="234">
        <v>0</v>
      </c>
      <c r="Q607" s="234">
        <v>0</v>
      </c>
      <c r="R607" s="56">
        <v>0</v>
      </c>
      <c r="S607" s="56">
        <v>0</v>
      </c>
      <c r="T607" s="56">
        <v>0</v>
      </c>
      <c r="U607" s="56">
        <v>0</v>
      </c>
      <c r="V607" s="56">
        <v>194383</v>
      </c>
      <c r="W607" s="46"/>
      <c r="X607" s="46"/>
      <c r="Y607" s="46"/>
      <c r="Z607" s="46"/>
    </row>
    <row r="608" spans="1:256" s="15" customFormat="1" ht="14.25" customHeight="1" x14ac:dyDescent="0.25">
      <c r="A608" s="52" t="s">
        <v>526</v>
      </c>
      <c r="B608" s="41" t="s">
        <v>525</v>
      </c>
      <c r="C608" s="43">
        <f t="shared" ref="C608:V608" si="127">SUM(C609:C618)</f>
        <v>3507683</v>
      </c>
      <c r="D608" s="43">
        <f t="shared" si="127"/>
        <v>3507683</v>
      </c>
      <c r="E608" s="43">
        <f t="shared" si="127"/>
        <v>0</v>
      </c>
      <c r="F608" s="43">
        <f t="shared" si="127"/>
        <v>178954</v>
      </c>
      <c r="G608" s="43">
        <f t="shared" si="127"/>
        <v>0</v>
      </c>
      <c r="H608" s="43">
        <f t="shared" si="127"/>
        <v>1107037</v>
      </c>
      <c r="I608" s="43">
        <f t="shared" si="127"/>
        <v>2221692</v>
      </c>
      <c r="J608" s="43">
        <f t="shared" si="127"/>
        <v>0</v>
      </c>
      <c r="K608" s="43">
        <f t="shared" si="127"/>
        <v>0</v>
      </c>
      <c r="L608" s="43">
        <f t="shared" si="127"/>
        <v>0</v>
      </c>
      <c r="M608" s="43">
        <f t="shared" si="127"/>
        <v>0</v>
      </c>
      <c r="N608" s="43">
        <f t="shared" si="127"/>
        <v>0</v>
      </c>
      <c r="O608" s="43">
        <f t="shared" si="127"/>
        <v>0</v>
      </c>
      <c r="P608" s="43">
        <f t="shared" si="127"/>
        <v>0</v>
      </c>
      <c r="Q608" s="43">
        <f t="shared" si="127"/>
        <v>0</v>
      </c>
      <c r="R608" s="43">
        <f t="shared" si="127"/>
        <v>0</v>
      </c>
      <c r="S608" s="43">
        <f t="shared" si="127"/>
        <v>0</v>
      </c>
      <c r="T608" s="43">
        <f t="shared" si="127"/>
        <v>0</v>
      </c>
      <c r="U608" s="43">
        <f t="shared" si="127"/>
        <v>0</v>
      </c>
      <c r="V608" s="43">
        <f t="shared" si="127"/>
        <v>0</v>
      </c>
      <c r="W608" s="44"/>
      <c r="X608" s="46"/>
      <c r="Y608" s="46"/>
      <c r="Z608" s="46"/>
      <c r="AA608" s="10"/>
      <c r="AB608" s="10"/>
      <c r="AC608" s="10"/>
      <c r="AD608" s="10"/>
      <c r="AE608" s="10"/>
      <c r="AF608" s="10"/>
    </row>
    <row r="609" spans="1:26" x14ac:dyDescent="0.25">
      <c r="A609" s="58" t="s">
        <v>527</v>
      </c>
      <c r="B609" s="47" t="s">
        <v>1012</v>
      </c>
      <c r="C609" s="51">
        <f>D609+M609+O609+Q609+V609</f>
        <v>73772</v>
      </c>
      <c r="D609" s="51">
        <f>SUM(E609:I609)</f>
        <v>73772</v>
      </c>
      <c r="E609" s="51">
        <v>0</v>
      </c>
      <c r="F609" s="51">
        <v>0</v>
      </c>
      <c r="G609" s="51">
        <v>0</v>
      </c>
      <c r="H609" s="51">
        <v>73772</v>
      </c>
      <c r="I609" s="51">
        <v>0</v>
      </c>
      <c r="J609" s="157">
        <v>0</v>
      </c>
      <c r="K609" s="157">
        <v>0</v>
      </c>
      <c r="L609" s="51">
        <v>0</v>
      </c>
      <c r="M609" s="51">
        <v>0</v>
      </c>
      <c r="N609" s="157">
        <v>0</v>
      </c>
      <c r="O609" s="157">
        <v>0</v>
      </c>
      <c r="P609" s="51">
        <v>0</v>
      </c>
      <c r="Q609" s="51">
        <v>0</v>
      </c>
      <c r="R609" s="51">
        <v>0</v>
      </c>
      <c r="S609" s="51">
        <v>0</v>
      </c>
      <c r="T609" s="51">
        <v>0</v>
      </c>
      <c r="U609" s="51">
        <v>0</v>
      </c>
      <c r="V609" s="51">
        <v>0</v>
      </c>
      <c r="W609" s="46"/>
      <c r="X609" s="46"/>
      <c r="Y609" s="46"/>
      <c r="Z609" s="46"/>
    </row>
    <row r="610" spans="1:26" ht="15" customHeight="1" x14ac:dyDescent="0.25">
      <c r="A610" s="58" t="s">
        <v>528</v>
      </c>
      <c r="B610" s="47" t="s">
        <v>1013</v>
      </c>
      <c r="C610" s="51">
        <f t="shared" ref="C610:C618" si="128">D610+M610+O610+Q610+V610</f>
        <v>700986</v>
      </c>
      <c r="D610" s="51">
        <f t="shared" ref="D610:D618" si="129">SUM(E610:I610)</f>
        <v>700986</v>
      </c>
      <c r="E610" s="51">
        <v>0</v>
      </c>
      <c r="F610" s="51">
        <v>178954</v>
      </c>
      <c r="G610" s="51">
        <v>0</v>
      </c>
      <c r="H610" s="51">
        <v>168505</v>
      </c>
      <c r="I610" s="51">
        <v>353527</v>
      </c>
      <c r="J610" s="157">
        <v>0</v>
      </c>
      <c r="K610" s="157">
        <v>0</v>
      </c>
      <c r="L610" s="51">
        <v>0</v>
      </c>
      <c r="M610" s="51">
        <v>0</v>
      </c>
      <c r="N610" s="157">
        <v>0</v>
      </c>
      <c r="O610" s="157">
        <v>0</v>
      </c>
      <c r="P610" s="51">
        <v>0</v>
      </c>
      <c r="Q610" s="51">
        <v>0</v>
      </c>
      <c r="R610" s="51">
        <v>0</v>
      </c>
      <c r="S610" s="51">
        <v>0</v>
      </c>
      <c r="T610" s="51">
        <v>0</v>
      </c>
      <c r="U610" s="51">
        <v>0</v>
      </c>
      <c r="V610" s="51">
        <v>0</v>
      </c>
      <c r="W610" s="46"/>
      <c r="X610" s="46"/>
      <c r="Y610" s="46"/>
      <c r="Z610" s="46"/>
    </row>
    <row r="611" spans="1:26" ht="15" customHeight="1" x14ac:dyDescent="0.25">
      <c r="A611" s="58" t="s">
        <v>529</v>
      </c>
      <c r="B611" s="47" t="s">
        <v>1014</v>
      </c>
      <c r="C611" s="51">
        <f t="shared" si="128"/>
        <v>548884</v>
      </c>
      <c r="D611" s="51">
        <f t="shared" si="129"/>
        <v>548884</v>
      </c>
      <c r="E611" s="51">
        <v>0</v>
      </c>
      <c r="F611" s="51">
        <v>0</v>
      </c>
      <c r="G611" s="51">
        <v>0</v>
      </c>
      <c r="H611" s="51">
        <v>208152</v>
      </c>
      <c r="I611" s="51">
        <v>340732</v>
      </c>
      <c r="J611" s="157">
        <v>0</v>
      </c>
      <c r="K611" s="157">
        <v>0</v>
      </c>
      <c r="L611" s="51">
        <v>0</v>
      </c>
      <c r="M611" s="51">
        <v>0</v>
      </c>
      <c r="N611" s="157">
        <v>0</v>
      </c>
      <c r="O611" s="157">
        <v>0</v>
      </c>
      <c r="P611" s="51">
        <v>0</v>
      </c>
      <c r="Q611" s="51">
        <v>0</v>
      </c>
      <c r="R611" s="51">
        <v>0</v>
      </c>
      <c r="S611" s="51">
        <v>0</v>
      </c>
      <c r="T611" s="51">
        <v>0</v>
      </c>
      <c r="U611" s="51">
        <v>0</v>
      </c>
      <c r="V611" s="51">
        <v>0</v>
      </c>
      <c r="W611" s="46"/>
      <c r="X611" s="46"/>
      <c r="Y611" s="46"/>
      <c r="Z611" s="46"/>
    </row>
    <row r="612" spans="1:26" ht="15" customHeight="1" x14ac:dyDescent="0.25">
      <c r="A612" s="58" t="s">
        <v>530</v>
      </c>
      <c r="B612" s="47" t="s">
        <v>1015</v>
      </c>
      <c r="C612" s="51">
        <f t="shared" si="128"/>
        <v>354686</v>
      </c>
      <c r="D612" s="164">
        <f>SUM(E612:I612)</f>
        <v>354686</v>
      </c>
      <c r="E612" s="51">
        <v>0</v>
      </c>
      <c r="F612" s="51">
        <v>0</v>
      </c>
      <c r="G612" s="51">
        <v>0</v>
      </c>
      <c r="H612" s="51">
        <v>0</v>
      </c>
      <c r="I612" s="51">
        <v>354686</v>
      </c>
      <c r="J612" s="157">
        <v>0</v>
      </c>
      <c r="K612" s="157">
        <v>0</v>
      </c>
      <c r="L612" s="51">
        <v>0</v>
      </c>
      <c r="M612" s="51">
        <v>0</v>
      </c>
      <c r="N612" s="157">
        <v>0</v>
      </c>
      <c r="O612" s="157">
        <v>0</v>
      </c>
      <c r="P612" s="51">
        <v>0</v>
      </c>
      <c r="Q612" s="51">
        <v>0</v>
      </c>
      <c r="R612" s="51">
        <v>0</v>
      </c>
      <c r="S612" s="51">
        <v>0</v>
      </c>
      <c r="T612" s="51">
        <v>0</v>
      </c>
      <c r="U612" s="51">
        <v>0</v>
      </c>
      <c r="V612" s="51">
        <v>0</v>
      </c>
      <c r="W612" s="46"/>
      <c r="X612" s="46"/>
      <c r="Y612" s="46"/>
      <c r="Z612" s="46"/>
    </row>
    <row r="613" spans="1:26" ht="15" customHeight="1" x14ac:dyDescent="0.25">
      <c r="A613" s="58" t="s">
        <v>531</v>
      </c>
      <c r="B613" s="47" t="s">
        <v>1016</v>
      </c>
      <c r="C613" s="51">
        <f t="shared" si="128"/>
        <v>564835</v>
      </c>
      <c r="D613" s="51">
        <f t="shared" si="129"/>
        <v>564835</v>
      </c>
      <c r="E613" s="51">
        <v>0</v>
      </c>
      <c r="F613" s="51">
        <v>0</v>
      </c>
      <c r="G613" s="51">
        <v>0</v>
      </c>
      <c r="H613" s="51">
        <v>253873</v>
      </c>
      <c r="I613" s="51">
        <v>310962</v>
      </c>
      <c r="J613" s="157">
        <v>0</v>
      </c>
      <c r="K613" s="157">
        <v>0</v>
      </c>
      <c r="L613" s="51">
        <v>0</v>
      </c>
      <c r="M613" s="51">
        <v>0</v>
      </c>
      <c r="N613" s="157">
        <v>0</v>
      </c>
      <c r="O613" s="157">
        <v>0</v>
      </c>
      <c r="P613" s="51">
        <v>0</v>
      </c>
      <c r="Q613" s="51">
        <v>0</v>
      </c>
      <c r="R613" s="51">
        <v>0</v>
      </c>
      <c r="S613" s="51">
        <v>0</v>
      </c>
      <c r="T613" s="51">
        <v>0</v>
      </c>
      <c r="U613" s="51">
        <v>0</v>
      </c>
      <c r="V613" s="51">
        <v>0</v>
      </c>
      <c r="W613" s="46"/>
      <c r="X613" s="46"/>
      <c r="Y613" s="46"/>
      <c r="Z613" s="46"/>
    </row>
    <row r="614" spans="1:26" ht="15" customHeight="1" x14ac:dyDescent="0.25">
      <c r="A614" s="58" t="s">
        <v>532</v>
      </c>
      <c r="B614" s="47" t="s">
        <v>1022</v>
      </c>
      <c r="C614" s="51">
        <f t="shared" si="128"/>
        <v>325771</v>
      </c>
      <c r="D614" s="51">
        <f t="shared" si="129"/>
        <v>325771</v>
      </c>
      <c r="E614" s="51">
        <v>0</v>
      </c>
      <c r="F614" s="51">
        <v>0</v>
      </c>
      <c r="G614" s="51">
        <v>0</v>
      </c>
      <c r="H614" s="51">
        <v>122359</v>
      </c>
      <c r="I614" s="51">
        <v>203412</v>
      </c>
      <c r="J614" s="157">
        <v>0</v>
      </c>
      <c r="K614" s="157">
        <v>0</v>
      </c>
      <c r="L614" s="51">
        <v>0</v>
      </c>
      <c r="M614" s="51">
        <v>0</v>
      </c>
      <c r="N614" s="157">
        <v>0</v>
      </c>
      <c r="O614" s="157">
        <v>0</v>
      </c>
      <c r="P614" s="51">
        <v>0</v>
      </c>
      <c r="Q614" s="51">
        <v>0</v>
      </c>
      <c r="R614" s="51">
        <v>0</v>
      </c>
      <c r="S614" s="51">
        <v>0</v>
      </c>
      <c r="T614" s="51">
        <v>0</v>
      </c>
      <c r="U614" s="51">
        <v>0</v>
      </c>
      <c r="V614" s="51">
        <v>0</v>
      </c>
      <c r="W614" s="46"/>
      <c r="X614" s="46"/>
      <c r="Y614" s="46"/>
      <c r="Z614" s="46"/>
    </row>
    <row r="615" spans="1:26" ht="15" customHeight="1" x14ac:dyDescent="0.25">
      <c r="A615" s="58" t="s">
        <v>533</v>
      </c>
      <c r="B615" s="47" t="s">
        <v>1023</v>
      </c>
      <c r="C615" s="51">
        <f t="shared" si="128"/>
        <v>324887</v>
      </c>
      <c r="D615" s="51">
        <f t="shared" si="129"/>
        <v>324887</v>
      </c>
      <c r="E615" s="51">
        <v>0</v>
      </c>
      <c r="F615" s="51">
        <v>0</v>
      </c>
      <c r="G615" s="51">
        <v>0</v>
      </c>
      <c r="H615" s="51">
        <v>102088</v>
      </c>
      <c r="I615" s="51">
        <v>222799</v>
      </c>
      <c r="J615" s="51">
        <v>0</v>
      </c>
      <c r="K615" s="51">
        <v>0</v>
      </c>
      <c r="L615" s="51">
        <v>0</v>
      </c>
      <c r="M615" s="51">
        <v>0</v>
      </c>
      <c r="N615" s="51">
        <v>0</v>
      </c>
      <c r="O615" s="51">
        <v>0</v>
      </c>
      <c r="P615" s="51">
        <v>0</v>
      </c>
      <c r="Q615" s="51">
        <v>0</v>
      </c>
      <c r="R615" s="51">
        <v>0</v>
      </c>
      <c r="S615" s="51">
        <v>0</v>
      </c>
      <c r="T615" s="51">
        <v>0</v>
      </c>
      <c r="U615" s="51">
        <v>0</v>
      </c>
      <c r="V615" s="51">
        <v>0</v>
      </c>
      <c r="W615" s="46"/>
      <c r="X615" s="46"/>
      <c r="Y615" s="46"/>
      <c r="Z615" s="46"/>
    </row>
    <row r="616" spans="1:26" ht="15" customHeight="1" x14ac:dyDescent="0.25">
      <c r="A616" s="58" t="s">
        <v>1000</v>
      </c>
      <c r="B616" s="47" t="s">
        <v>1024</v>
      </c>
      <c r="C616" s="51">
        <f t="shared" si="128"/>
        <v>315965</v>
      </c>
      <c r="D616" s="51">
        <f t="shared" si="129"/>
        <v>315965</v>
      </c>
      <c r="E616" s="51">
        <v>0</v>
      </c>
      <c r="F616" s="51">
        <v>0</v>
      </c>
      <c r="G616" s="51">
        <v>0</v>
      </c>
      <c r="H616" s="51">
        <v>92241</v>
      </c>
      <c r="I616" s="51">
        <v>223724</v>
      </c>
      <c r="J616" s="51">
        <v>0</v>
      </c>
      <c r="K616" s="51">
        <v>0</v>
      </c>
      <c r="L616" s="51">
        <v>0</v>
      </c>
      <c r="M616" s="51">
        <v>0</v>
      </c>
      <c r="N616" s="51">
        <v>0</v>
      </c>
      <c r="O616" s="51">
        <v>0</v>
      </c>
      <c r="P616" s="51">
        <v>0</v>
      </c>
      <c r="Q616" s="51">
        <v>0</v>
      </c>
      <c r="R616" s="51">
        <v>0</v>
      </c>
      <c r="S616" s="51">
        <v>0</v>
      </c>
      <c r="T616" s="51">
        <v>0</v>
      </c>
      <c r="U616" s="51">
        <v>0</v>
      </c>
      <c r="V616" s="51">
        <v>0</v>
      </c>
      <c r="W616" s="46"/>
      <c r="X616" s="46"/>
      <c r="Y616" s="46"/>
      <c r="Z616" s="46"/>
    </row>
    <row r="617" spans="1:26" ht="15" customHeight="1" x14ac:dyDescent="0.25">
      <c r="A617" s="58" t="s">
        <v>1001</v>
      </c>
      <c r="B617" s="47" t="s">
        <v>1028</v>
      </c>
      <c r="C617" s="51">
        <f t="shared" si="128"/>
        <v>86047</v>
      </c>
      <c r="D617" s="51">
        <f t="shared" si="129"/>
        <v>86047</v>
      </c>
      <c r="E617" s="51">
        <v>0</v>
      </c>
      <c r="F617" s="51">
        <v>0</v>
      </c>
      <c r="G617" s="51">
        <v>0</v>
      </c>
      <c r="H617" s="51">
        <v>86047</v>
      </c>
      <c r="I617" s="51">
        <v>0</v>
      </c>
      <c r="J617" s="157">
        <v>0</v>
      </c>
      <c r="K617" s="157">
        <v>0</v>
      </c>
      <c r="L617" s="51">
        <v>0</v>
      </c>
      <c r="M617" s="51">
        <v>0</v>
      </c>
      <c r="N617" s="157">
        <v>0</v>
      </c>
      <c r="O617" s="157">
        <v>0</v>
      </c>
      <c r="P617" s="51">
        <v>0</v>
      </c>
      <c r="Q617" s="51">
        <v>0</v>
      </c>
      <c r="R617" s="51">
        <v>0</v>
      </c>
      <c r="S617" s="51">
        <v>0</v>
      </c>
      <c r="T617" s="51">
        <v>0</v>
      </c>
      <c r="U617" s="51">
        <v>0</v>
      </c>
      <c r="V617" s="51">
        <v>0</v>
      </c>
      <c r="W617" s="46"/>
      <c r="X617" s="46"/>
      <c r="Y617" s="46"/>
      <c r="Z617" s="46"/>
    </row>
    <row r="618" spans="1:26" ht="15" customHeight="1" x14ac:dyDescent="0.25">
      <c r="A618" s="58" t="s">
        <v>1002</v>
      </c>
      <c r="B618" s="47" t="s">
        <v>1030</v>
      </c>
      <c r="C618" s="51">
        <f t="shared" si="128"/>
        <v>211850</v>
      </c>
      <c r="D618" s="51">
        <f t="shared" si="129"/>
        <v>211850</v>
      </c>
      <c r="E618" s="51">
        <v>0</v>
      </c>
      <c r="F618" s="51">
        <v>0</v>
      </c>
      <c r="G618" s="51">
        <v>0</v>
      </c>
      <c r="H618" s="51">
        <v>0</v>
      </c>
      <c r="I618" s="51">
        <v>211850</v>
      </c>
      <c r="J618" s="51">
        <v>0</v>
      </c>
      <c r="K618" s="51">
        <v>0</v>
      </c>
      <c r="L618" s="51">
        <v>0</v>
      </c>
      <c r="M618" s="51">
        <v>0</v>
      </c>
      <c r="N618" s="51">
        <v>0</v>
      </c>
      <c r="O618" s="51">
        <v>0</v>
      </c>
      <c r="P618" s="51">
        <v>0</v>
      </c>
      <c r="Q618" s="51">
        <v>0</v>
      </c>
      <c r="R618" s="51">
        <v>0</v>
      </c>
      <c r="S618" s="51">
        <v>0</v>
      </c>
      <c r="T618" s="51">
        <v>0</v>
      </c>
      <c r="U618" s="51">
        <v>0</v>
      </c>
      <c r="V618" s="51">
        <v>0</v>
      </c>
      <c r="W618" s="46"/>
      <c r="X618" s="46"/>
      <c r="Y618" s="46"/>
      <c r="Z618" s="46"/>
    </row>
    <row r="619" spans="1:26" x14ac:dyDescent="0.25">
      <c r="A619" s="52" t="s">
        <v>534</v>
      </c>
      <c r="B619" s="41" t="s">
        <v>535</v>
      </c>
      <c r="C619" s="43">
        <f>C620+C623+C626</f>
        <v>8040972</v>
      </c>
      <c r="D619" s="43">
        <f t="shared" ref="D619:V619" si="130">D620+D623+D626</f>
        <v>0</v>
      </c>
      <c r="E619" s="43">
        <f t="shared" si="130"/>
        <v>0</v>
      </c>
      <c r="F619" s="43">
        <f t="shared" si="130"/>
        <v>0</v>
      </c>
      <c r="G619" s="43">
        <f t="shared" si="130"/>
        <v>0</v>
      </c>
      <c r="H619" s="43">
        <f t="shared" si="130"/>
        <v>0</v>
      </c>
      <c r="I619" s="43">
        <f t="shared" si="130"/>
        <v>0</v>
      </c>
      <c r="J619" s="43">
        <f t="shared" si="130"/>
        <v>0</v>
      </c>
      <c r="K619" s="43">
        <f t="shared" si="130"/>
        <v>0</v>
      </c>
      <c r="L619" s="43">
        <f t="shared" si="130"/>
        <v>0</v>
      </c>
      <c r="M619" s="43">
        <f t="shared" si="130"/>
        <v>0</v>
      </c>
      <c r="N619" s="43">
        <f t="shared" si="130"/>
        <v>0</v>
      </c>
      <c r="O619" s="43">
        <f t="shared" si="130"/>
        <v>0</v>
      </c>
      <c r="P619" s="43">
        <f t="shared" si="130"/>
        <v>581.70000000000005</v>
      </c>
      <c r="Q619" s="43">
        <f t="shared" si="130"/>
        <v>7779421</v>
      </c>
      <c r="R619" s="43">
        <f t="shared" si="130"/>
        <v>0</v>
      </c>
      <c r="S619" s="43">
        <f t="shared" si="130"/>
        <v>0</v>
      </c>
      <c r="T619" s="43">
        <f t="shared" si="130"/>
        <v>0</v>
      </c>
      <c r="U619" s="43">
        <f t="shared" si="130"/>
        <v>0</v>
      </c>
      <c r="V619" s="43">
        <f t="shared" si="130"/>
        <v>261551</v>
      </c>
      <c r="W619" s="46"/>
      <c r="X619" s="46"/>
      <c r="Y619" s="46"/>
      <c r="Z619" s="46"/>
    </row>
    <row r="620" spans="1:26" s="15" customFormat="1" ht="16.5" customHeight="1" x14ac:dyDescent="0.25">
      <c r="A620" s="52" t="s">
        <v>538</v>
      </c>
      <c r="B620" s="41" t="s">
        <v>962</v>
      </c>
      <c r="C620" s="43">
        <f>SUM(C621:C622)</f>
        <v>5693564</v>
      </c>
      <c r="D620" s="43">
        <f t="shared" ref="D620:V620" si="131">SUM(D621:D622)</f>
        <v>0</v>
      </c>
      <c r="E620" s="43">
        <f t="shared" si="131"/>
        <v>0</v>
      </c>
      <c r="F620" s="43">
        <f t="shared" si="131"/>
        <v>0</v>
      </c>
      <c r="G620" s="43">
        <f t="shared" si="131"/>
        <v>0</v>
      </c>
      <c r="H620" s="43">
        <f t="shared" si="131"/>
        <v>0</v>
      </c>
      <c r="I620" s="43">
        <f t="shared" si="131"/>
        <v>0</v>
      </c>
      <c r="J620" s="43">
        <f t="shared" si="131"/>
        <v>0</v>
      </c>
      <c r="K620" s="43">
        <f t="shared" si="131"/>
        <v>0</v>
      </c>
      <c r="L620" s="43">
        <f t="shared" si="131"/>
        <v>0</v>
      </c>
      <c r="M620" s="43">
        <f t="shared" si="131"/>
        <v>0</v>
      </c>
      <c r="N620" s="43">
        <f t="shared" si="131"/>
        <v>0</v>
      </c>
      <c r="O620" s="43">
        <f t="shared" si="131"/>
        <v>0</v>
      </c>
      <c r="P620" s="43">
        <f t="shared" si="131"/>
        <v>414.2</v>
      </c>
      <c r="Q620" s="43">
        <f t="shared" si="131"/>
        <v>5693564</v>
      </c>
      <c r="R620" s="43">
        <f t="shared" si="131"/>
        <v>0</v>
      </c>
      <c r="S620" s="43">
        <f t="shared" si="131"/>
        <v>0</v>
      </c>
      <c r="T620" s="43">
        <f t="shared" si="131"/>
        <v>0</v>
      </c>
      <c r="U620" s="43">
        <f t="shared" si="131"/>
        <v>0</v>
      </c>
      <c r="V620" s="43">
        <f t="shared" si="131"/>
        <v>0</v>
      </c>
      <c r="W620" s="44"/>
      <c r="X620" s="44"/>
      <c r="Y620" s="44"/>
      <c r="Z620" s="44"/>
    </row>
    <row r="621" spans="1:26" ht="15" customHeight="1" x14ac:dyDescent="0.25">
      <c r="A621" s="58" t="s">
        <v>539</v>
      </c>
      <c r="B621" s="50" t="s">
        <v>979</v>
      </c>
      <c r="C621" s="51">
        <f>D621+M621+Q621+V621</f>
        <v>2953310</v>
      </c>
      <c r="D621" s="51">
        <f>SUM(E621:I621)</f>
        <v>0</v>
      </c>
      <c r="E621" s="51">
        <v>0</v>
      </c>
      <c r="F621" s="51">
        <v>0</v>
      </c>
      <c r="G621" s="51">
        <v>0</v>
      </c>
      <c r="H621" s="51">
        <v>0</v>
      </c>
      <c r="I621" s="51">
        <v>0</v>
      </c>
      <c r="J621" s="51">
        <v>0</v>
      </c>
      <c r="K621" s="51">
        <v>0</v>
      </c>
      <c r="L621" s="51">
        <v>0</v>
      </c>
      <c r="M621" s="51">
        <v>0</v>
      </c>
      <c r="N621" s="51">
        <v>0</v>
      </c>
      <c r="O621" s="51">
        <v>0</v>
      </c>
      <c r="P621" s="51">
        <v>206.2</v>
      </c>
      <c r="Q621" s="51">
        <v>2953310</v>
      </c>
      <c r="R621" s="51">
        <v>0</v>
      </c>
      <c r="S621" s="51">
        <v>0</v>
      </c>
      <c r="T621" s="51">
        <v>0</v>
      </c>
      <c r="U621" s="51">
        <v>0</v>
      </c>
      <c r="V621" s="51">
        <v>0</v>
      </c>
      <c r="W621" s="46"/>
      <c r="X621" s="46"/>
      <c r="Y621" s="46"/>
      <c r="Z621" s="46"/>
    </row>
    <row r="622" spans="1:26" x14ac:dyDescent="0.25">
      <c r="A622" s="58" t="s">
        <v>983</v>
      </c>
      <c r="B622" s="50" t="s">
        <v>981</v>
      </c>
      <c r="C622" s="51">
        <f>D622+M622+Q622+V622</f>
        <v>2740254</v>
      </c>
      <c r="D622" s="51">
        <f>SUM(E622:I622)</f>
        <v>0</v>
      </c>
      <c r="E622" s="51">
        <v>0</v>
      </c>
      <c r="F622" s="51">
        <v>0</v>
      </c>
      <c r="G622" s="51">
        <v>0</v>
      </c>
      <c r="H622" s="51">
        <v>0</v>
      </c>
      <c r="I622" s="153">
        <v>0</v>
      </c>
      <c r="J622" s="157">
        <v>0</v>
      </c>
      <c r="K622" s="157">
        <v>0</v>
      </c>
      <c r="L622" s="157">
        <v>0</v>
      </c>
      <c r="M622" s="51">
        <v>0</v>
      </c>
      <c r="N622" s="157">
        <v>0</v>
      </c>
      <c r="O622" s="157">
        <v>0</v>
      </c>
      <c r="P622" s="51">
        <v>208</v>
      </c>
      <c r="Q622" s="51">
        <v>2740254</v>
      </c>
      <c r="R622" s="51">
        <v>0</v>
      </c>
      <c r="S622" s="51">
        <v>0</v>
      </c>
      <c r="T622" s="51">
        <v>0</v>
      </c>
      <c r="U622" s="51">
        <v>0</v>
      </c>
      <c r="V622" s="51">
        <v>0</v>
      </c>
      <c r="W622" s="46"/>
      <c r="X622" s="46"/>
      <c r="Y622" s="46"/>
      <c r="Z622" s="46"/>
    </row>
    <row r="623" spans="1:26" s="15" customFormat="1" ht="14.25" customHeight="1" x14ac:dyDescent="0.25">
      <c r="A623" s="52" t="s">
        <v>998</v>
      </c>
      <c r="B623" s="41" t="s">
        <v>536</v>
      </c>
      <c r="C623" s="43">
        <f>SUM(C624:C625)</f>
        <v>2146243</v>
      </c>
      <c r="D623" s="43">
        <f t="shared" ref="D623:V623" si="132">SUM(D624:D625)</f>
        <v>0</v>
      </c>
      <c r="E623" s="137">
        <f t="shared" si="132"/>
        <v>0</v>
      </c>
      <c r="F623" s="43">
        <f t="shared" si="132"/>
        <v>0</v>
      </c>
      <c r="G623" s="43">
        <f t="shared" si="132"/>
        <v>0</v>
      </c>
      <c r="H623" s="43">
        <f t="shared" si="132"/>
        <v>0</v>
      </c>
      <c r="I623" s="43">
        <f t="shared" si="132"/>
        <v>0</v>
      </c>
      <c r="J623" s="43">
        <f t="shared" si="132"/>
        <v>0</v>
      </c>
      <c r="K623" s="43">
        <f t="shared" si="132"/>
        <v>0</v>
      </c>
      <c r="L623" s="43">
        <f t="shared" si="132"/>
        <v>0</v>
      </c>
      <c r="M623" s="43">
        <f t="shared" si="132"/>
        <v>0</v>
      </c>
      <c r="N623" s="43">
        <f t="shared" si="132"/>
        <v>0</v>
      </c>
      <c r="O623" s="43">
        <f t="shared" si="132"/>
        <v>0</v>
      </c>
      <c r="P623" s="43">
        <f t="shared" si="132"/>
        <v>167.5</v>
      </c>
      <c r="Q623" s="43">
        <f t="shared" si="132"/>
        <v>2085857</v>
      </c>
      <c r="R623" s="43">
        <f t="shared" si="132"/>
        <v>0</v>
      </c>
      <c r="S623" s="43">
        <f t="shared" si="132"/>
        <v>0</v>
      </c>
      <c r="T623" s="43">
        <f t="shared" si="132"/>
        <v>0</v>
      </c>
      <c r="U623" s="43">
        <f t="shared" si="132"/>
        <v>0</v>
      </c>
      <c r="V623" s="43">
        <f t="shared" si="132"/>
        <v>60386</v>
      </c>
      <c r="W623" s="44"/>
      <c r="X623" s="44"/>
      <c r="Y623" s="44"/>
      <c r="Z623" s="44"/>
    </row>
    <row r="624" spans="1:26" s="15" customFormat="1" ht="14.25" customHeight="1" x14ac:dyDescent="0.25">
      <c r="A624" s="58" t="s">
        <v>999</v>
      </c>
      <c r="B624" s="47" t="s">
        <v>1274</v>
      </c>
      <c r="C624" s="51">
        <f>D624+M624+O624+Q624+V624</f>
        <v>60386</v>
      </c>
      <c r="D624" s="164">
        <f>SUM(E624:I624)</f>
        <v>0</v>
      </c>
      <c r="E624" s="51">
        <v>0</v>
      </c>
      <c r="F624" s="165">
        <v>0</v>
      </c>
      <c r="G624" s="51">
        <v>0</v>
      </c>
      <c r="H624" s="51">
        <v>0</v>
      </c>
      <c r="I624" s="51">
        <v>0</v>
      </c>
      <c r="J624" s="157">
        <v>0</v>
      </c>
      <c r="K624" s="157">
        <v>0</v>
      </c>
      <c r="L624" s="51">
        <v>0</v>
      </c>
      <c r="M624" s="51">
        <v>0</v>
      </c>
      <c r="N624" s="157">
        <v>0</v>
      </c>
      <c r="O624" s="256">
        <v>0</v>
      </c>
      <c r="P624" s="256">
        <v>0</v>
      </c>
      <c r="Q624" s="256">
        <v>0</v>
      </c>
      <c r="R624" s="51">
        <v>0</v>
      </c>
      <c r="S624" s="51">
        <v>0</v>
      </c>
      <c r="T624" s="51">
        <v>0</v>
      </c>
      <c r="U624" s="51">
        <v>0</v>
      </c>
      <c r="V624" s="51">
        <v>60386</v>
      </c>
      <c r="W624" s="44"/>
      <c r="X624" s="44"/>
      <c r="Y624" s="44"/>
      <c r="Z624" s="44"/>
    </row>
    <row r="625" spans="1:26" s="15" customFormat="1" ht="14.25" customHeight="1" x14ac:dyDescent="0.25">
      <c r="A625" s="58" t="s">
        <v>1273</v>
      </c>
      <c r="B625" s="47" t="s">
        <v>537</v>
      </c>
      <c r="C625" s="51">
        <f>D625+M625+O625+Q625+V625</f>
        <v>2085857</v>
      </c>
      <c r="D625" s="51">
        <f>SUM(E625:I625)</f>
        <v>0</v>
      </c>
      <c r="E625" s="168">
        <v>0</v>
      </c>
      <c r="F625" s="51">
        <v>0</v>
      </c>
      <c r="G625" s="51">
        <v>0</v>
      </c>
      <c r="H625" s="51">
        <v>0</v>
      </c>
      <c r="I625" s="51">
        <v>0</v>
      </c>
      <c r="J625" s="157">
        <v>0</v>
      </c>
      <c r="K625" s="157">
        <v>0</v>
      </c>
      <c r="L625" s="51">
        <v>0</v>
      </c>
      <c r="M625" s="51">
        <v>0</v>
      </c>
      <c r="N625" s="157">
        <v>0</v>
      </c>
      <c r="O625" s="256">
        <v>0</v>
      </c>
      <c r="P625" s="256">
        <v>167.5</v>
      </c>
      <c r="Q625" s="51">
        <v>2085857</v>
      </c>
      <c r="R625" s="51">
        <v>0</v>
      </c>
      <c r="S625" s="51">
        <v>0</v>
      </c>
      <c r="T625" s="51">
        <v>0</v>
      </c>
      <c r="U625" s="51">
        <v>0</v>
      </c>
      <c r="V625" s="51">
        <v>0</v>
      </c>
      <c r="W625" s="44"/>
      <c r="X625" s="44"/>
      <c r="Y625" s="44"/>
      <c r="Z625" s="44"/>
    </row>
    <row r="626" spans="1:26" s="15" customFormat="1" x14ac:dyDescent="0.25">
      <c r="A626" s="52" t="s">
        <v>1200</v>
      </c>
      <c r="B626" s="41" t="s">
        <v>1196</v>
      </c>
      <c r="C626" s="43">
        <f>SUM(C627:C629)</f>
        <v>201165</v>
      </c>
      <c r="D626" s="43">
        <f t="shared" ref="D626:V626" si="133">SUM(D627:D629)</f>
        <v>0</v>
      </c>
      <c r="E626" s="43">
        <f t="shared" si="133"/>
        <v>0</v>
      </c>
      <c r="F626" s="43">
        <f t="shared" si="133"/>
        <v>0</v>
      </c>
      <c r="G626" s="43">
        <f t="shared" si="133"/>
        <v>0</v>
      </c>
      <c r="H626" s="43">
        <f t="shared" si="133"/>
        <v>0</v>
      </c>
      <c r="I626" s="43">
        <f t="shared" si="133"/>
        <v>0</v>
      </c>
      <c r="J626" s="43">
        <f t="shared" si="133"/>
        <v>0</v>
      </c>
      <c r="K626" s="43">
        <f t="shared" si="133"/>
        <v>0</v>
      </c>
      <c r="L626" s="43">
        <f t="shared" si="133"/>
        <v>0</v>
      </c>
      <c r="M626" s="43">
        <f t="shared" si="133"/>
        <v>0</v>
      </c>
      <c r="N626" s="43">
        <f t="shared" si="133"/>
        <v>0</v>
      </c>
      <c r="O626" s="43">
        <f t="shared" si="133"/>
        <v>0</v>
      </c>
      <c r="P626" s="137">
        <f t="shared" si="133"/>
        <v>0</v>
      </c>
      <c r="Q626" s="137">
        <f t="shared" si="133"/>
        <v>0</v>
      </c>
      <c r="R626" s="43">
        <f t="shared" si="133"/>
        <v>0</v>
      </c>
      <c r="S626" s="43">
        <f t="shared" si="133"/>
        <v>0</v>
      </c>
      <c r="T626" s="43">
        <f t="shared" si="133"/>
        <v>0</v>
      </c>
      <c r="U626" s="43">
        <f t="shared" si="133"/>
        <v>0</v>
      </c>
      <c r="V626" s="43">
        <f t="shared" si="133"/>
        <v>201165</v>
      </c>
      <c r="W626" s="143"/>
      <c r="X626" s="44"/>
      <c r="Y626" s="44"/>
      <c r="Z626" s="44"/>
    </row>
    <row r="627" spans="1:26" ht="15" customHeight="1" x14ac:dyDescent="0.25">
      <c r="A627" s="58" t="s">
        <v>1201</v>
      </c>
      <c r="B627" s="47" t="s">
        <v>1197</v>
      </c>
      <c r="C627" s="51">
        <f>D627+M627+O627+Q627+V627</f>
        <v>74851</v>
      </c>
      <c r="D627" s="51">
        <f>SUM(E627:I627)</f>
        <v>0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157">
        <v>0</v>
      </c>
      <c r="K627" s="157">
        <v>0</v>
      </c>
      <c r="L627" s="51">
        <v>0</v>
      </c>
      <c r="M627" s="51">
        <v>0</v>
      </c>
      <c r="N627" s="157">
        <v>0</v>
      </c>
      <c r="O627" s="256">
        <v>0</v>
      </c>
      <c r="P627" s="51">
        <v>0</v>
      </c>
      <c r="Q627" s="51">
        <v>0</v>
      </c>
      <c r="R627" s="165">
        <v>0</v>
      </c>
      <c r="S627" s="51">
        <v>0</v>
      </c>
      <c r="T627" s="51">
        <v>0</v>
      </c>
      <c r="U627" s="51">
        <v>0</v>
      </c>
      <c r="V627" s="51">
        <v>74851</v>
      </c>
      <c r="W627" s="46"/>
      <c r="X627" s="46"/>
      <c r="Y627" s="46"/>
      <c r="Z627" s="46"/>
    </row>
    <row r="628" spans="1:26" ht="15" customHeight="1" x14ac:dyDescent="0.25">
      <c r="A628" s="58" t="s">
        <v>1202</v>
      </c>
      <c r="B628" s="47" t="s">
        <v>1198</v>
      </c>
      <c r="C628" s="51">
        <f>D628+M628+O628+Q628+V628</f>
        <v>64680</v>
      </c>
      <c r="D628" s="51">
        <f>SUM(E628:I628)</f>
        <v>0</v>
      </c>
      <c r="E628" s="51">
        <v>0</v>
      </c>
      <c r="F628" s="51">
        <v>0</v>
      </c>
      <c r="G628" s="51">
        <v>0</v>
      </c>
      <c r="H628" s="51">
        <v>0</v>
      </c>
      <c r="I628" s="51">
        <v>0</v>
      </c>
      <c r="J628" s="157">
        <v>0</v>
      </c>
      <c r="K628" s="157">
        <v>0</v>
      </c>
      <c r="L628" s="51">
        <v>0</v>
      </c>
      <c r="M628" s="51">
        <v>0</v>
      </c>
      <c r="N628" s="157">
        <v>0</v>
      </c>
      <c r="O628" s="256">
        <v>0</v>
      </c>
      <c r="P628" s="51">
        <v>0</v>
      </c>
      <c r="Q628" s="51">
        <v>0</v>
      </c>
      <c r="R628" s="165">
        <v>0</v>
      </c>
      <c r="S628" s="51">
        <v>0</v>
      </c>
      <c r="T628" s="51">
        <v>0</v>
      </c>
      <c r="U628" s="51">
        <v>0</v>
      </c>
      <c r="V628" s="51">
        <v>64680</v>
      </c>
      <c r="W628" s="46"/>
      <c r="X628" s="46"/>
      <c r="Y628" s="46"/>
      <c r="Z628" s="46"/>
    </row>
    <row r="629" spans="1:26" ht="15" customHeight="1" x14ac:dyDescent="0.25">
      <c r="A629" s="58" t="s">
        <v>1203</v>
      </c>
      <c r="B629" s="47" t="s">
        <v>1199</v>
      </c>
      <c r="C629" s="51">
        <f>D629+M629+O629+Q629+V629</f>
        <v>61634</v>
      </c>
      <c r="D629" s="51">
        <f>SUM(E629:I629)</f>
        <v>0</v>
      </c>
      <c r="E629" s="51">
        <v>0</v>
      </c>
      <c r="F629" s="51">
        <v>0</v>
      </c>
      <c r="G629" s="51">
        <v>0</v>
      </c>
      <c r="H629" s="51">
        <v>0</v>
      </c>
      <c r="I629" s="51">
        <v>0</v>
      </c>
      <c r="J629" s="157">
        <v>0</v>
      </c>
      <c r="K629" s="157">
        <v>0</v>
      </c>
      <c r="L629" s="51">
        <v>0</v>
      </c>
      <c r="M629" s="51">
        <v>0</v>
      </c>
      <c r="N629" s="157">
        <v>0</v>
      </c>
      <c r="O629" s="256">
        <v>0</v>
      </c>
      <c r="P629" s="51">
        <v>0</v>
      </c>
      <c r="Q629" s="51">
        <v>0</v>
      </c>
      <c r="R629" s="165">
        <v>0</v>
      </c>
      <c r="S629" s="51">
        <v>0</v>
      </c>
      <c r="T629" s="51">
        <v>0</v>
      </c>
      <c r="U629" s="51">
        <v>0</v>
      </c>
      <c r="V629" s="51">
        <v>61634</v>
      </c>
      <c r="W629" s="46"/>
      <c r="X629" s="46"/>
      <c r="Y629" s="46"/>
      <c r="Z629" s="46"/>
    </row>
    <row r="630" spans="1:26" x14ac:dyDescent="0.25">
      <c r="A630" s="52" t="s">
        <v>540</v>
      </c>
      <c r="B630" s="41" t="s">
        <v>541</v>
      </c>
      <c r="C630" s="43">
        <f>C631+C632+C635+C637+C640</f>
        <v>12242518</v>
      </c>
      <c r="D630" s="43">
        <f t="shared" ref="D630:V630" si="134">D631+D632+D635+D637+D640</f>
        <v>3082136</v>
      </c>
      <c r="E630" s="43">
        <f t="shared" si="134"/>
        <v>1822468</v>
      </c>
      <c r="F630" s="43">
        <f t="shared" si="134"/>
        <v>473725</v>
      </c>
      <c r="G630" s="43">
        <f t="shared" si="134"/>
        <v>458466</v>
      </c>
      <c r="H630" s="43">
        <f t="shared" si="134"/>
        <v>28004</v>
      </c>
      <c r="I630" s="43">
        <f t="shared" si="134"/>
        <v>299473</v>
      </c>
      <c r="J630" s="43">
        <f t="shared" si="134"/>
        <v>0</v>
      </c>
      <c r="K630" s="43">
        <f t="shared" si="134"/>
        <v>0</v>
      </c>
      <c r="L630" s="43">
        <f t="shared" si="134"/>
        <v>1524.93</v>
      </c>
      <c r="M630" s="43">
        <f t="shared" si="134"/>
        <v>8574349</v>
      </c>
      <c r="N630" s="43">
        <f t="shared" si="134"/>
        <v>0</v>
      </c>
      <c r="O630" s="43">
        <f t="shared" si="134"/>
        <v>0</v>
      </c>
      <c r="P630" s="138">
        <f t="shared" si="134"/>
        <v>0</v>
      </c>
      <c r="Q630" s="138">
        <f t="shared" si="134"/>
        <v>0</v>
      </c>
      <c r="R630" s="43">
        <f t="shared" si="134"/>
        <v>0</v>
      </c>
      <c r="S630" s="43">
        <f t="shared" si="134"/>
        <v>0</v>
      </c>
      <c r="T630" s="43">
        <f t="shared" si="134"/>
        <v>0</v>
      </c>
      <c r="U630" s="43">
        <f t="shared" si="134"/>
        <v>0</v>
      </c>
      <c r="V630" s="43">
        <f t="shared" si="134"/>
        <v>586033</v>
      </c>
      <c r="W630" s="46"/>
      <c r="X630" s="46"/>
      <c r="Y630" s="46"/>
      <c r="Z630" s="46"/>
    </row>
    <row r="631" spans="1:26" s="15" customFormat="1" ht="14.25" customHeight="1" x14ac:dyDescent="0.25">
      <c r="A631" s="52" t="s">
        <v>543</v>
      </c>
      <c r="B631" s="41" t="s">
        <v>542</v>
      </c>
      <c r="C631" s="43">
        <v>0</v>
      </c>
      <c r="D631" s="43">
        <v>0</v>
      </c>
      <c r="E631" s="43">
        <v>0</v>
      </c>
      <c r="F631" s="43">
        <v>0</v>
      </c>
      <c r="G631" s="43">
        <v>0</v>
      </c>
      <c r="H631" s="43">
        <v>0</v>
      </c>
      <c r="I631" s="43">
        <v>0</v>
      </c>
      <c r="J631" s="43">
        <v>0</v>
      </c>
      <c r="K631" s="43">
        <v>0</v>
      </c>
      <c r="L631" s="43">
        <v>0</v>
      </c>
      <c r="M631" s="43">
        <v>0</v>
      </c>
      <c r="N631" s="43">
        <v>0</v>
      </c>
      <c r="O631" s="43">
        <v>0</v>
      </c>
      <c r="P631" s="43">
        <v>0</v>
      </c>
      <c r="Q631" s="43">
        <v>0</v>
      </c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4"/>
      <c r="X631" s="44"/>
      <c r="Y631" s="44"/>
      <c r="Z631" s="44"/>
    </row>
    <row r="632" spans="1:26" s="15" customFormat="1" ht="14.25" customHeight="1" x14ac:dyDescent="0.25">
      <c r="A632" s="52" t="s">
        <v>596</v>
      </c>
      <c r="B632" s="41" t="s">
        <v>598</v>
      </c>
      <c r="C632" s="43">
        <f>SUM(C633:C634)</f>
        <v>1398135</v>
      </c>
      <c r="D632" s="43">
        <f t="shared" ref="D632:V632" si="135">SUM(D633:D634)</f>
        <v>1213894</v>
      </c>
      <c r="E632" s="43">
        <f t="shared" si="135"/>
        <v>724371</v>
      </c>
      <c r="F632" s="43">
        <f t="shared" si="135"/>
        <v>162046</v>
      </c>
      <c r="G632" s="43">
        <f t="shared" si="135"/>
        <v>0</v>
      </c>
      <c r="H632" s="43">
        <f t="shared" si="135"/>
        <v>28004</v>
      </c>
      <c r="I632" s="43">
        <f t="shared" si="135"/>
        <v>299473</v>
      </c>
      <c r="J632" s="43">
        <f t="shared" si="135"/>
        <v>0</v>
      </c>
      <c r="K632" s="43">
        <f t="shared" si="135"/>
        <v>0</v>
      </c>
      <c r="L632" s="43">
        <f t="shared" si="135"/>
        <v>0</v>
      </c>
      <c r="M632" s="43">
        <f t="shared" si="135"/>
        <v>0</v>
      </c>
      <c r="N632" s="43">
        <f t="shared" si="135"/>
        <v>0</v>
      </c>
      <c r="O632" s="43">
        <f t="shared" si="135"/>
        <v>0</v>
      </c>
      <c r="P632" s="137">
        <f t="shared" si="135"/>
        <v>0</v>
      </c>
      <c r="Q632" s="137">
        <f t="shared" si="135"/>
        <v>0</v>
      </c>
      <c r="R632" s="43">
        <f t="shared" si="135"/>
        <v>0</v>
      </c>
      <c r="S632" s="43">
        <f t="shared" si="135"/>
        <v>0</v>
      </c>
      <c r="T632" s="43">
        <f t="shared" si="135"/>
        <v>0</v>
      </c>
      <c r="U632" s="43">
        <f t="shared" si="135"/>
        <v>0</v>
      </c>
      <c r="V632" s="43">
        <f t="shared" si="135"/>
        <v>184241</v>
      </c>
      <c r="W632" s="44"/>
      <c r="X632" s="44"/>
      <c r="Y632" s="44"/>
      <c r="Z632" s="44"/>
    </row>
    <row r="633" spans="1:26" x14ac:dyDescent="0.25">
      <c r="A633" s="58" t="s">
        <v>597</v>
      </c>
      <c r="B633" s="266" t="s">
        <v>595</v>
      </c>
      <c r="C633" s="51">
        <f>SUM(D633+V633)</f>
        <v>869678</v>
      </c>
      <c r="D633" s="51">
        <f>SUM(E633+F633+H633+I633)</f>
        <v>813174</v>
      </c>
      <c r="E633" s="51">
        <v>368030</v>
      </c>
      <c r="F633" s="51">
        <v>117667</v>
      </c>
      <c r="G633" s="51">
        <v>0</v>
      </c>
      <c r="H633" s="153">
        <v>28004</v>
      </c>
      <c r="I633" s="153">
        <v>299473</v>
      </c>
      <c r="J633" s="51">
        <v>0</v>
      </c>
      <c r="K633" s="51">
        <v>0</v>
      </c>
      <c r="L633" s="153">
        <v>0</v>
      </c>
      <c r="M633" s="153">
        <v>0</v>
      </c>
      <c r="N633" s="51">
        <v>0</v>
      </c>
      <c r="O633" s="164">
        <v>0</v>
      </c>
      <c r="P633" s="51">
        <v>0</v>
      </c>
      <c r="Q633" s="51">
        <v>0</v>
      </c>
      <c r="R633" s="165">
        <v>0</v>
      </c>
      <c r="S633" s="51">
        <v>0</v>
      </c>
      <c r="T633" s="51">
        <v>0</v>
      </c>
      <c r="U633" s="51">
        <v>0</v>
      </c>
      <c r="V633" s="51">
        <v>56504</v>
      </c>
      <c r="W633" s="46"/>
      <c r="X633" s="46"/>
      <c r="Y633" s="46"/>
      <c r="Z633" s="46"/>
    </row>
    <row r="634" spans="1:26" x14ac:dyDescent="0.25">
      <c r="A634" s="58" t="s">
        <v>1046</v>
      </c>
      <c r="B634" s="266" t="s">
        <v>599</v>
      </c>
      <c r="C634" s="51">
        <f>SUM(D634+V634)</f>
        <v>528457</v>
      </c>
      <c r="D634" s="51">
        <f>SUM(E634+F634)</f>
        <v>400720</v>
      </c>
      <c r="E634" s="51">
        <v>356341</v>
      </c>
      <c r="F634" s="51">
        <v>44379</v>
      </c>
      <c r="G634" s="164">
        <v>0</v>
      </c>
      <c r="H634" s="51">
        <v>0</v>
      </c>
      <c r="I634" s="51">
        <v>0</v>
      </c>
      <c r="J634" s="165">
        <f>SUM(J635:J635)</f>
        <v>0</v>
      </c>
      <c r="K634" s="164">
        <f>SUM(K635:K635)</f>
        <v>0</v>
      </c>
      <c r="L634" s="51">
        <v>0</v>
      </c>
      <c r="M634" s="51">
        <v>0</v>
      </c>
      <c r="N634" s="165">
        <v>0</v>
      </c>
      <c r="O634" s="51">
        <v>0</v>
      </c>
      <c r="P634" s="168">
        <v>0</v>
      </c>
      <c r="Q634" s="168">
        <v>0</v>
      </c>
      <c r="R634" s="51">
        <v>0</v>
      </c>
      <c r="S634" s="51">
        <v>0</v>
      </c>
      <c r="T634" s="51">
        <v>0</v>
      </c>
      <c r="U634" s="51">
        <v>0</v>
      </c>
      <c r="V634" s="51">
        <v>127737</v>
      </c>
      <c r="W634" s="46"/>
      <c r="X634" s="46"/>
      <c r="Y634" s="46"/>
      <c r="Z634" s="46"/>
    </row>
    <row r="635" spans="1:26" s="15" customFormat="1" ht="14.25" customHeight="1" x14ac:dyDescent="0.25">
      <c r="A635" s="52" t="s">
        <v>601</v>
      </c>
      <c r="B635" s="41" t="s">
        <v>603</v>
      </c>
      <c r="C635" s="43">
        <f>C636</f>
        <v>75010</v>
      </c>
      <c r="D635" s="43">
        <f t="shared" ref="D635:V635" si="136">D636</f>
        <v>0</v>
      </c>
      <c r="E635" s="43">
        <f t="shared" si="136"/>
        <v>0</v>
      </c>
      <c r="F635" s="43">
        <f t="shared" si="136"/>
        <v>0</v>
      </c>
      <c r="G635" s="43">
        <f t="shared" si="136"/>
        <v>0</v>
      </c>
      <c r="H635" s="138">
        <f t="shared" si="136"/>
        <v>0</v>
      </c>
      <c r="I635" s="138">
        <f t="shared" si="136"/>
        <v>0</v>
      </c>
      <c r="J635" s="43">
        <f t="shared" si="136"/>
        <v>0</v>
      </c>
      <c r="K635" s="294">
        <f t="shared" si="136"/>
        <v>0</v>
      </c>
      <c r="L635" s="43">
        <f t="shared" si="136"/>
        <v>0</v>
      </c>
      <c r="M635" s="43">
        <f t="shared" si="136"/>
        <v>0</v>
      </c>
      <c r="N635" s="295">
        <f t="shared" si="136"/>
        <v>0</v>
      </c>
      <c r="O635" s="43">
        <f t="shared" si="136"/>
        <v>0</v>
      </c>
      <c r="P635" s="43">
        <f t="shared" si="136"/>
        <v>0</v>
      </c>
      <c r="Q635" s="43">
        <f t="shared" si="136"/>
        <v>0</v>
      </c>
      <c r="R635" s="43">
        <f t="shared" si="136"/>
        <v>0</v>
      </c>
      <c r="S635" s="43">
        <f t="shared" si="136"/>
        <v>0</v>
      </c>
      <c r="T635" s="43">
        <f t="shared" si="136"/>
        <v>0</v>
      </c>
      <c r="U635" s="43">
        <f t="shared" si="136"/>
        <v>0</v>
      </c>
      <c r="V635" s="43">
        <f t="shared" si="136"/>
        <v>75010</v>
      </c>
      <c r="W635" s="44"/>
      <c r="X635" s="44"/>
      <c r="Y635" s="44"/>
      <c r="Z635" s="44"/>
    </row>
    <row r="636" spans="1:26" ht="15" customHeight="1" x14ac:dyDescent="0.25">
      <c r="A636" s="58" t="s">
        <v>602</v>
      </c>
      <c r="B636" s="47" t="s">
        <v>1229</v>
      </c>
      <c r="C636" s="51">
        <f>D636+M636+Q636+V636</f>
        <v>75010</v>
      </c>
      <c r="D636" s="51">
        <f>SUM(E636:I636)</f>
        <v>0</v>
      </c>
      <c r="E636" s="51">
        <v>0</v>
      </c>
      <c r="F636" s="51">
        <v>0</v>
      </c>
      <c r="G636" s="51">
        <v>0</v>
      </c>
      <c r="H636" s="51">
        <v>0</v>
      </c>
      <c r="I636" s="51">
        <v>0</v>
      </c>
      <c r="J636" s="157">
        <v>0</v>
      </c>
      <c r="K636" s="256">
        <v>0</v>
      </c>
      <c r="L636" s="51">
        <v>0</v>
      </c>
      <c r="M636" s="51">
        <v>0</v>
      </c>
      <c r="N636" s="257">
        <v>0</v>
      </c>
      <c r="O636" s="157">
        <v>0</v>
      </c>
      <c r="P636" s="51">
        <v>0</v>
      </c>
      <c r="Q636" s="51">
        <v>0</v>
      </c>
      <c r="R636" s="51">
        <v>0</v>
      </c>
      <c r="S636" s="51">
        <v>0</v>
      </c>
      <c r="T636" s="51">
        <v>0</v>
      </c>
      <c r="U636" s="51">
        <v>0</v>
      </c>
      <c r="V636" s="51">
        <v>75010</v>
      </c>
      <c r="W636" s="100" t="s">
        <v>1045</v>
      </c>
      <c r="X636" s="46"/>
      <c r="Y636" s="46"/>
      <c r="Z636" s="46"/>
    </row>
    <row r="637" spans="1:26" s="15" customFormat="1" ht="14.25" customHeight="1" x14ac:dyDescent="0.25">
      <c r="A637" s="52" t="s">
        <v>620</v>
      </c>
      <c r="B637" s="41" t="s">
        <v>619</v>
      </c>
      <c r="C637" s="43">
        <f>SUM(C638:C639)</f>
        <v>262791</v>
      </c>
      <c r="D637" s="43">
        <f t="shared" ref="D637:V637" si="137">SUM(D638:D639)</f>
        <v>0</v>
      </c>
      <c r="E637" s="137">
        <f t="shared" si="137"/>
        <v>0</v>
      </c>
      <c r="F637" s="43">
        <f t="shared" si="137"/>
        <v>0</v>
      </c>
      <c r="G637" s="43">
        <f t="shared" si="137"/>
        <v>0</v>
      </c>
      <c r="H637" s="43">
        <f t="shared" si="137"/>
        <v>0</v>
      </c>
      <c r="I637" s="137">
        <f t="shared" si="137"/>
        <v>0</v>
      </c>
      <c r="J637" s="43">
        <f t="shared" si="137"/>
        <v>0</v>
      </c>
      <c r="K637" s="294">
        <f t="shared" si="137"/>
        <v>0</v>
      </c>
      <c r="L637" s="43">
        <f t="shared" si="137"/>
        <v>0</v>
      </c>
      <c r="M637" s="43">
        <f t="shared" si="137"/>
        <v>0</v>
      </c>
      <c r="N637" s="295">
        <f t="shared" si="137"/>
        <v>0</v>
      </c>
      <c r="O637" s="43">
        <f t="shared" si="137"/>
        <v>0</v>
      </c>
      <c r="P637" s="43">
        <f t="shared" si="137"/>
        <v>0</v>
      </c>
      <c r="Q637" s="43">
        <f t="shared" si="137"/>
        <v>0</v>
      </c>
      <c r="R637" s="43">
        <f t="shared" si="137"/>
        <v>0</v>
      </c>
      <c r="S637" s="43">
        <f t="shared" si="137"/>
        <v>0</v>
      </c>
      <c r="T637" s="43">
        <f t="shared" si="137"/>
        <v>0</v>
      </c>
      <c r="U637" s="43">
        <f t="shared" si="137"/>
        <v>0</v>
      </c>
      <c r="V637" s="43">
        <f t="shared" si="137"/>
        <v>262791</v>
      </c>
      <c r="W637" s="44"/>
      <c r="X637" s="44"/>
      <c r="Y637" s="44"/>
      <c r="Z637" s="44"/>
    </row>
    <row r="638" spans="1:26" s="15" customFormat="1" ht="14.25" customHeight="1" x14ac:dyDescent="0.25">
      <c r="A638" s="58" t="s">
        <v>621</v>
      </c>
      <c r="B638" s="50" t="s">
        <v>1106</v>
      </c>
      <c r="C638" s="51">
        <f>D638+M638+Q638+V638</f>
        <v>200919</v>
      </c>
      <c r="D638" s="164">
        <f>SUM(E638:I638)</f>
        <v>0</v>
      </c>
      <c r="E638" s="51">
        <v>0</v>
      </c>
      <c r="F638" s="165">
        <v>0</v>
      </c>
      <c r="G638" s="51">
        <v>0</v>
      </c>
      <c r="H638" s="164">
        <v>0</v>
      </c>
      <c r="I638" s="51">
        <v>0</v>
      </c>
      <c r="J638" s="165">
        <v>0</v>
      </c>
      <c r="K638" s="164">
        <v>0</v>
      </c>
      <c r="L638" s="51">
        <v>0</v>
      </c>
      <c r="M638" s="51">
        <v>0</v>
      </c>
      <c r="N638" s="165">
        <v>0</v>
      </c>
      <c r="O638" s="51">
        <v>0</v>
      </c>
      <c r="P638" s="51">
        <v>0</v>
      </c>
      <c r="Q638" s="51">
        <v>0</v>
      </c>
      <c r="R638" s="51">
        <v>0</v>
      </c>
      <c r="S638" s="51">
        <v>0</v>
      </c>
      <c r="T638" s="51">
        <v>0</v>
      </c>
      <c r="U638" s="51">
        <v>0</v>
      </c>
      <c r="V638" s="51">
        <v>200919</v>
      </c>
      <c r="W638" s="44"/>
      <c r="X638" s="44"/>
      <c r="Y638" s="44"/>
      <c r="Z638" s="44"/>
    </row>
    <row r="639" spans="1:26" x14ac:dyDescent="0.25">
      <c r="A639" s="58" t="s">
        <v>622</v>
      </c>
      <c r="B639" s="47" t="s">
        <v>1107</v>
      </c>
      <c r="C639" s="51">
        <f>D639+M639+O639+Q639+V639</f>
        <v>61872</v>
      </c>
      <c r="D639" s="51">
        <f>SUM(E639:I639)</f>
        <v>0</v>
      </c>
      <c r="E639" s="168">
        <v>0</v>
      </c>
      <c r="F639" s="51">
        <v>0</v>
      </c>
      <c r="G639" s="51">
        <v>0</v>
      </c>
      <c r="H639" s="164">
        <v>0</v>
      </c>
      <c r="I639" s="51">
        <v>0</v>
      </c>
      <c r="J639" s="257">
        <v>0</v>
      </c>
      <c r="K639" s="157">
        <v>0</v>
      </c>
      <c r="L639" s="168">
        <v>0</v>
      </c>
      <c r="M639" s="168">
        <v>0</v>
      </c>
      <c r="N639" s="157">
        <v>0</v>
      </c>
      <c r="O639" s="157">
        <v>0</v>
      </c>
      <c r="P639" s="51">
        <v>0</v>
      </c>
      <c r="Q639" s="51">
        <v>0</v>
      </c>
      <c r="R639" s="51">
        <v>0</v>
      </c>
      <c r="S639" s="51">
        <v>0</v>
      </c>
      <c r="T639" s="51">
        <v>0</v>
      </c>
      <c r="U639" s="51">
        <v>0</v>
      </c>
      <c r="V639" s="51">
        <v>61872</v>
      </c>
      <c r="W639" s="46"/>
      <c r="X639" s="46"/>
      <c r="Y639" s="46"/>
      <c r="Z639" s="46"/>
    </row>
    <row r="640" spans="1:26" s="15" customFormat="1" ht="14.25" customHeight="1" x14ac:dyDescent="0.25">
      <c r="A640" s="52" t="s">
        <v>1036</v>
      </c>
      <c r="B640" s="41" t="s">
        <v>1031</v>
      </c>
      <c r="C640" s="43">
        <f>SUM(C641:C646)</f>
        <v>10506582</v>
      </c>
      <c r="D640" s="43">
        <f t="shared" ref="D640:V640" si="138">SUM(D641:D646)</f>
        <v>1868242</v>
      </c>
      <c r="E640" s="138">
        <f t="shared" si="138"/>
        <v>1098097</v>
      </c>
      <c r="F640" s="43">
        <f t="shared" si="138"/>
        <v>311679</v>
      </c>
      <c r="G640" s="43">
        <f t="shared" si="138"/>
        <v>458466</v>
      </c>
      <c r="H640" s="43">
        <f t="shared" si="138"/>
        <v>0</v>
      </c>
      <c r="I640" s="138">
        <f t="shared" si="138"/>
        <v>0</v>
      </c>
      <c r="J640" s="43">
        <f t="shared" si="138"/>
        <v>0</v>
      </c>
      <c r="K640" s="43">
        <f t="shared" si="138"/>
        <v>0</v>
      </c>
      <c r="L640" s="43">
        <f t="shared" si="138"/>
        <v>1524.93</v>
      </c>
      <c r="M640" s="43">
        <f t="shared" si="138"/>
        <v>8574349</v>
      </c>
      <c r="N640" s="43">
        <f t="shared" si="138"/>
        <v>0</v>
      </c>
      <c r="O640" s="43">
        <f t="shared" si="138"/>
        <v>0</v>
      </c>
      <c r="P640" s="43">
        <f t="shared" si="138"/>
        <v>0</v>
      </c>
      <c r="Q640" s="43">
        <f t="shared" si="138"/>
        <v>0</v>
      </c>
      <c r="R640" s="43">
        <f t="shared" si="138"/>
        <v>0</v>
      </c>
      <c r="S640" s="43">
        <f t="shared" si="138"/>
        <v>0</v>
      </c>
      <c r="T640" s="43">
        <f t="shared" si="138"/>
        <v>0</v>
      </c>
      <c r="U640" s="43">
        <f t="shared" si="138"/>
        <v>0</v>
      </c>
      <c r="V640" s="43">
        <f t="shared" si="138"/>
        <v>63991</v>
      </c>
      <c r="W640" s="44"/>
      <c r="X640" s="44"/>
      <c r="Y640" s="44"/>
      <c r="Z640" s="44"/>
    </row>
    <row r="641" spans="1:26" x14ac:dyDescent="0.25">
      <c r="A641" s="58" t="s">
        <v>1037</v>
      </c>
      <c r="B641" s="47" t="s">
        <v>1032</v>
      </c>
      <c r="C641" s="51">
        <f>D641+M641+O641+Q641+V641</f>
        <v>3411513</v>
      </c>
      <c r="D641" s="51">
        <v>0</v>
      </c>
      <c r="E641" s="51">
        <v>0</v>
      </c>
      <c r="F641" s="51">
        <v>0</v>
      </c>
      <c r="G641" s="51">
        <v>0</v>
      </c>
      <c r="H641" s="51">
        <v>0</v>
      </c>
      <c r="I641" s="51">
        <v>0</v>
      </c>
      <c r="J641" s="157">
        <v>0</v>
      </c>
      <c r="K641" s="157">
        <v>0</v>
      </c>
      <c r="L641" s="157">
        <v>806.85</v>
      </c>
      <c r="M641" s="51">
        <v>3411513</v>
      </c>
      <c r="N641" s="157">
        <v>0</v>
      </c>
      <c r="O641" s="157">
        <v>0</v>
      </c>
      <c r="P641" s="51">
        <v>0</v>
      </c>
      <c r="Q641" s="51">
        <v>0</v>
      </c>
      <c r="R641" s="51">
        <v>0</v>
      </c>
      <c r="S641" s="51">
        <v>0</v>
      </c>
      <c r="T641" s="51">
        <v>0</v>
      </c>
      <c r="U641" s="51">
        <v>0</v>
      </c>
      <c r="V641" s="51">
        <v>0</v>
      </c>
      <c r="W641" s="46"/>
      <c r="X641" s="46"/>
      <c r="Y641" s="46"/>
      <c r="Z641" s="46"/>
    </row>
    <row r="642" spans="1:26" ht="15" customHeight="1" x14ac:dyDescent="0.25">
      <c r="A642" s="58" t="s">
        <v>1038</v>
      </c>
      <c r="B642" s="47" t="s">
        <v>1227</v>
      </c>
      <c r="C642" s="51">
        <f>D642+M642+O642+Q642+V642</f>
        <v>63991</v>
      </c>
      <c r="D642" s="51">
        <f>SUM(E642:I642)</f>
        <v>0</v>
      </c>
      <c r="E642" s="51">
        <v>0</v>
      </c>
      <c r="F642" s="51">
        <v>0</v>
      </c>
      <c r="G642" s="51">
        <v>0</v>
      </c>
      <c r="H642" s="51">
        <v>0</v>
      </c>
      <c r="I642" s="51">
        <v>0</v>
      </c>
      <c r="J642" s="157">
        <v>0</v>
      </c>
      <c r="K642" s="157">
        <v>0</v>
      </c>
      <c r="L642" s="157">
        <v>0</v>
      </c>
      <c r="M642" s="157">
        <v>0</v>
      </c>
      <c r="N642" s="51">
        <v>0</v>
      </c>
      <c r="O642" s="51">
        <v>0</v>
      </c>
      <c r="P642" s="51">
        <v>0</v>
      </c>
      <c r="Q642" s="51">
        <v>0</v>
      </c>
      <c r="R642" s="51">
        <v>0</v>
      </c>
      <c r="S642" s="51">
        <v>0</v>
      </c>
      <c r="T642" s="51">
        <v>0</v>
      </c>
      <c r="U642" s="51">
        <v>0</v>
      </c>
      <c r="V642" s="51">
        <v>63991</v>
      </c>
      <c r="W642" s="46"/>
      <c r="X642" s="46"/>
      <c r="Y642" s="46"/>
      <c r="Z642" s="46"/>
    </row>
    <row r="643" spans="1:26" ht="15" customHeight="1" x14ac:dyDescent="0.25">
      <c r="A643" s="58" t="s">
        <v>1039</v>
      </c>
      <c r="B643" s="47" t="s">
        <v>1043</v>
      </c>
      <c r="C643" s="51">
        <f>D643+M643+O643+Q643+V643</f>
        <v>2532562</v>
      </c>
      <c r="D643" s="51">
        <f>SUM(E643:I643)</f>
        <v>0</v>
      </c>
      <c r="E643" s="51">
        <v>0</v>
      </c>
      <c r="F643" s="51">
        <v>0</v>
      </c>
      <c r="G643" s="51">
        <v>0</v>
      </c>
      <c r="H643" s="51">
        <v>0</v>
      </c>
      <c r="I643" s="51">
        <v>0</v>
      </c>
      <c r="J643" s="157">
        <v>0</v>
      </c>
      <c r="K643" s="157">
        <v>0</v>
      </c>
      <c r="L643" s="51">
        <v>456.9</v>
      </c>
      <c r="M643" s="51">
        <v>2532562</v>
      </c>
      <c r="N643" s="51">
        <v>0</v>
      </c>
      <c r="O643" s="51">
        <v>0</v>
      </c>
      <c r="P643" s="51">
        <v>0</v>
      </c>
      <c r="Q643" s="51">
        <v>0</v>
      </c>
      <c r="R643" s="51">
        <v>0</v>
      </c>
      <c r="S643" s="51">
        <v>0</v>
      </c>
      <c r="T643" s="51">
        <v>0</v>
      </c>
      <c r="U643" s="51">
        <v>0</v>
      </c>
      <c r="V643" s="51">
        <v>0</v>
      </c>
      <c r="W643" s="46"/>
      <c r="X643" s="46"/>
      <c r="Y643" s="46"/>
      <c r="Z643" s="46"/>
    </row>
    <row r="644" spans="1:26" ht="15" customHeight="1" x14ac:dyDescent="0.25">
      <c r="A644" s="58" t="s">
        <v>1040</v>
      </c>
      <c r="B644" s="47" t="s">
        <v>1033</v>
      </c>
      <c r="C644" s="51">
        <f>D644+M644+O644+Q644+V644</f>
        <v>3054435</v>
      </c>
      <c r="D644" s="51">
        <f>SUM(E644:I644)</f>
        <v>424161</v>
      </c>
      <c r="E644" s="51">
        <v>424161</v>
      </c>
      <c r="F644" s="51">
        <v>0</v>
      </c>
      <c r="G644" s="51">
        <v>0</v>
      </c>
      <c r="H644" s="51">
        <v>0</v>
      </c>
      <c r="I644" s="51">
        <v>0</v>
      </c>
      <c r="J644" s="157">
        <v>0</v>
      </c>
      <c r="K644" s="157">
        <v>0</v>
      </c>
      <c r="L644" s="51">
        <v>261.18</v>
      </c>
      <c r="M644" s="51">
        <v>2630274</v>
      </c>
      <c r="N644" s="157">
        <v>0</v>
      </c>
      <c r="O644" s="157">
        <v>0</v>
      </c>
      <c r="P644" s="51">
        <v>0</v>
      </c>
      <c r="Q644" s="51">
        <v>0</v>
      </c>
      <c r="R644" s="51">
        <v>0</v>
      </c>
      <c r="S644" s="51">
        <v>0</v>
      </c>
      <c r="T644" s="51">
        <v>0</v>
      </c>
      <c r="U644" s="51">
        <v>0</v>
      </c>
      <c r="V644" s="51">
        <v>0</v>
      </c>
      <c r="W644" s="46"/>
      <c r="X644" s="46"/>
      <c r="Y644" s="46"/>
      <c r="Z644" s="46"/>
    </row>
    <row r="645" spans="1:26" ht="15" customHeight="1" x14ac:dyDescent="0.25">
      <c r="A645" s="58" t="s">
        <v>1041</v>
      </c>
      <c r="B645" s="47" t="s">
        <v>1034</v>
      </c>
      <c r="C645" s="51">
        <f>D645+M645+O645+Q645+V645</f>
        <v>814154</v>
      </c>
      <c r="D645" s="51">
        <f>SUM(E645:I645)</f>
        <v>814154</v>
      </c>
      <c r="E645" s="51">
        <v>415849</v>
      </c>
      <c r="F645" s="51">
        <v>136931</v>
      </c>
      <c r="G645" s="51">
        <v>261374</v>
      </c>
      <c r="H645" s="51">
        <v>0</v>
      </c>
      <c r="I645" s="51">
        <v>0</v>
      </c>
      <c r="J645" s="157">
        <v>0</v>
      </c>
      <c r="K645" s="157">
        <v>0</v>
      </c>
      <c r="L645" s="51">
        <v>0</v>
      </c>
      <c r="M645" s="51">
        <v>0</v>
      </c>
      <c r="N645" s="157">
        <v>0</v>
      </c>
      <c r="O645" s="157">
        <v>0</v>
      </c>
      <c r="P645" s="51">
        <v>0</v>
      </c>
      <c r="Q645" s="51">
        <v>0</v>
      </c>
      <c r="R645" s="51">
        <v>0</v>
      </c>
      <c r="S645" s="51">
        <v>0</v>
      </c>
      <c r="T645" s="51">
        <v>0</v>
      </c>
      <c r="U645" s="51">
        <v>0</v>
      </c>
      <c r="V645" s="51">
        <v>0</v>
      </c>
      <c r="W645" s="46"/>
      <c r="X645" s="46"/>
      <c r="Y645" s="46"/>
      <c r="Z645" s="46"/>
    </row>
    <row r="646" spans="1:26" x14ac:dyDescent="0.25">
      <c r="A646" s="58" t="s">
        <v>1042</v>
      </c>
      <c r="B646" s="47" t="s">
        <v>1035</v>
      </c>
      <c r="C646" s="51">
        <f>D646+M646+Q646+V646</f>
        <v>629927</v>
      </c>
      <c r="D646" s="51">
        <f>SUM(E646:I646)</f>
        <v>629927</v>
      </c>
      <c r="E646" s="51">
        <v>258087</v>
      </c>
      <c r="F646" s="51">
        <v>174748</v>
      </c>
      <c r="G646" s="51">
        <v>197092</v>
      </c>
      <c r="H646" s="51">
        <v>0</v>
      </c>
      <c r="I646" s="51">
        <v>0</v>
      </c>
      <c r="J646" s="51">
        <v>0</v>
      </c>
      <c r="K646" s="51">
        <v>0</v>
      </c>
      <c r="L646" s="51">
        <v>0</v>
      </c>
      <c r="M646" s="51">
        <v>0</v>
      </c>
      <c r="N646" s="51">
        <v>0</v>
      </c>
      <c r="O646" s="51">
        <v>0</v>
      </c>
      <c r="P646" s="51">
        <v>0</v>
      </c>
      <c r="Q646" s="51">
        <v>0</v>
      </c>
      <c r="R646" s="51">
        <v>0</v>
      </c>
      <c r="S646" s="51">
        <v>0</v>
      </c>
      <c r="T646" s="51">
        <v>0</v>
      </c>
      <c r="U646" s="51">
        <v>0</v>
      </c>
      <c r="V646" s="51">
        <v>0</v>
      </c>
      <c r="W646" s="46"/>
      <c r="X646" s="46"/>
      <c r="Y646" s="46"/>
      <c r="Z646" s="46"/>
    </row>
    <row r="647" spans="1:26" x14ac:dyDescent="0.25">
      <c r="A647" s="52" t="s">
        <v>546</v>
      </c>
      <c r="B647" s="41" t="s">
        <v>549</v>
      </c>
      <c r="C647" s="43">
        <f>C648+C650+C651+C654+C659+C662</f>
        <v>13046690</v>
      </c>
      <c r="D647" s="43">
        <f t="shared" ref="D647:V647" si="139">D648+D650+D651+D654+D659+D662</f>
        <v>8743859</v>
      </c>
      <c r="E647" s="43">
        <f t="shared" si="139"/>
        <v>0</v>
      </c>
      <c r="F647" s="43">
        <f t="shared" si="139"/>
        <v>0</v>
      </c>
      <c r="G647" s="43">
        <f t="shared" si="139"/>
        <v>0</v>
      </c>
      <c r="H647" s="43">
        <f t="shared" si="139"/>
        <v>108996</v>
      </c>
      <c r="I647" s="43">
        <f t="shared" si="139"/>
        <v>8634863</v>
      </c>
      <c r="J647" s="43">
        <f t="shared" si="139"/>
        <v>0</v>
      </c>
      <c r="K647" s="43">
        <f t="shared" si="139"/>
        <v>0</v>
      </c>
      <c r="L647" s="43">
        <f t="shared" si="139"/>
        <v>0</v>
      </c>
      <c r="M647" s="43">
        <f t="shared" si="139"/>
        <v>0</v>
      </c>
      <c r="N647" s="43">
        <f t="shared" si="139"/>
        <v>0</v>
      </c>
      <c r="O647" s="43">
        <f t="shared" si="139"/>
        <v>0</v>
      </c>
      <c r="P647" s="43">
        <f t="shared" si="139"/>
        <v>243.8</v>
      </c>
      <c r="Q647" s="43">
        <f t="shared" si="139"/>
        <v>2929176</v>
      </c>
      <c r="R647" s="43">
        <f t="shared" si="139"/>
        <v>0</v>
      </c>
      <c r="S647" s="43">
        <f t="shared" si="139"/>
        <v>0</v>
      </c>
      <c r="T647" s="43">
        <f t="shared" si="139"/>
        <v>0</v>
      </c>
      <c r="U647" s="43">
        <f t="shared" si="139"/>
        <v>0</v>
      </c>
      <c r="V647" s="43">
        <f t="shared" si="139"/>
        <v>1373655</v>
      </c>
      <c r="W647" s="46"/>
      <c r="X647" s="46"/>
      <c r="Y647" s="46"/>
      <c r="Z647" s="46"/>
    </row>
    <row r="648" spans="1:26" s="23" customFormat="1" ht="14.25" customHeight="1" x14ac:dyDescent="0.25">
      <c r="A648" s="99" t="s">
        <v>547</v>
      </c>
      <c r="B648" s="101" t="s">
        <v>548</v>
      </c>
      <c r="C648" s="102">
        <f>C649</f>
        <v>1542338</v>
      </c>
      <c r="D648" s="102">
        <f t="shared" ref="D648:V648" si="140">D649</f>
        <v>1542338</v>
      </c>
      <c r="E648" s="102">
        <f t="shared" si="140"/>
        <v>0</v>
      </c>
      <c r="F648" s="102">
        <f t="shared" si="140"/>
        <v>0</v>
      </c>
      <c r="G648" s="102">
        <f t="shared" si="140"/>
        <v>0</v>
      </c>
      <c r="H648" s="102">
        <f t="shared" si="140"/>
        <v>0</v>
      </c>
      <c r="I648" s="102">
        <f t="shared" si="140"/>
        <v>1542338</v>
      </c>
      <c r="J648" s="102">
        <f t="shared" si="140"/>
        <v>0</v>
      </c>
      <c r="K648" s="102">
        <f t="shared" si="140"/>
        <v>0</v>
      </c>
      <c r="L648" s="102">
        <f t="shared" si="140"/>
        <v>0</v>
      </c>
      <c r="M648" s="102">
        <f t="shared" si="140"/>
        <v>0</v>
      </c>
      <c r="N648" s="102">
        <f t="shared" si="140"/>
        <v>0</v>
      </c>
      <c r="O648" s="102">
        <f t="shared" si="140"/>
        <v>0</v>
      </c>
      <c r="P648" s="102">
        <f t="shared" si="140"/>
        <v>0</v>
      </c>
      <c r="Q648" s="102">
        <f t="shared" si="140"/>
        <v>0</v>
      </c>
      <c r="R648" s="102">
        <f t="shared" si="140"/>
        <v>0</v>
      </c>
      <c r="S648" s="102">
        <f t="shared" si="140"/>
        <v>0</v>
      </c>
      <c r="T648" s="102">
        <f t="shared" si="140"/>
        <v>0</v>
      </c>
      <c r="U648" s="102">
        <f t="shared" si="140"/>
        <v>0</v>
      </c>
      <c r="V648" s="102">
        <f t="shared" si="140"/>
        <v>0</v>
      </c>
      <c r="W648" s="60"/>
      <c r="X648" s="60"/>
      <c r="Y648" s="60"/>
      <c r="Z648" s="60"/>
    </row>
    <row r="649" spans="1:26" s="16" customFormat="1" ht="15" customHeight="1" x14ac:dyDescent="0.25">
      <c r="A649" s="206" t="s">
        <v>552</v>
      </c>
      <c r="B649" s="207" t="s">
        <v>551</v>
      </c>
      <c r="C649" s="56">
        <f>D649+M649+Q649+V649</f>
        <v>1542338</v>
      </c>
      <c r="D649" s="56">
        <f>SUM(E649:I649)</f>
        <v>1542338</v>
      </c>
      <c r="E649" s="56">
        <v>0</v>
      </c>
      <c r="F649" s="56">
        <v>0</v>
      </c>
      <c r="G649" s="56">
        <v>0</v>
      </c>
      <c r="H649" s="56">
        <v>0</v>
      </c>
      <c r="I649" s="56">
        <v>1542338</v>
      </c>
      <c r="J649" s="234">
        <v>0</v>
      </c>
      <c r="K649" s="234">
        <v>0</v>
      </c>
      <c r="L649" s="56">
        <v>0</v>
      </c>
      <c r="M649" s="56">
        <v>0</v>
      </c>
      <c r="N649" s="234">
        <v>0</v>
      </c>
      <c r="O649" s="234">
        <v>0</v>
      </c>
      <c r="P649" s="56">
        <v>0</v>
      </c>
      <c r="Q649" s="56">
        <v>0</v>
      </c>
      <c r="R649" s="56">
        <v>0</v>
      </c>
      <c r="S649" s="56">
        <v>0</v>
      </c>
      <c r="T649" s="56">
        <v>0</v>
      </c>
      <c r="U649" s="56">
        <v>0</v>
      </c>
      <c r="V649" s="56">
        <v>0</v>
      </c>
      <c r="W649" s="57"/>
      <c r="X649" s="57"/>
      <c r="Y649" s="57"/>
      <c r="Z649" s="57"/>
    </row>
    <row r="650" spans="1:26" s="15" customFormat="1" ht="14.25" customHeight="1" x14ac:dyDescent="0.25">
      <c r="A650" s="52" t="s">
        <v>555</v>
      </c>
      <c r="B650" s="41" t="s">
        <v>554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4"/>
      <c r="X650" s="44"/>
      <c r="Y650" s="44"/>
      <c r="Z650" s="44"/>
    </row>
    <row r="651" spans="1:26" s="14" customFormat="1" ht="14.25" customHeight="1" x14ac:dyDescent="0.2">
      <c r="A651" s="52" t="s">
        <v>563</v>
      </c>
      <c r="B651" s="101" t="s">
        <v>560</v>
      </c>
      <c r="C651" s="102">
        <f>SUM(C652:C653)</f>
        <v>3009321</v>
      </c>
      <c r="D651" s="102">
        <f t="shared" ref="D651:V651" si="141">SUM(D652:D653)</f>
        <v>0</v>
      </c>
      <c r="E651" s="102">
        <f t="shared" si="141"/>
        <v>0</v>
      </c>
      <c r="F651" s="102">
        <f t="shared" si="141"/>
        <v>0</v>
      </c>
      <c r="G651" s="102">
        <f t="shared" si="141"/>
        <v>0</v>
      </c>
      <c r="H651" s="102">
        <f t="shared" si="141"/>
        <v>0</v>
      </c>
      <c r="I651" s="102">
        <f t="shared" si="141"/>
        <v>0</v>
      </c>
      <c r="J651" s="102">
        <f t="shared" si="141"/>
        <v>0</v>
      </c>
      <c r="K651" s="102">
        <f t="shared" si="141"/>
        <v>0</v>
      </c>
      <c r="L651" s="102">
        <f t="shared" si="141"/>
        <v>0</v>
      </c>
      <c r="M651" s="102">
        <f t="shared" si="141"/>
        <v>0</v>
      </c>
      <c r="N651" s="102">
        <f t="shared" si="141"/>
        <v>0</v>
      </c>
      <c r="O651" s="102">
        <f t="shared" si="141"/>
        <v>0</v>
      </c>
      <c r="P651" s="102">
        <f t="shared" si="141"/>
        <v>243.8</v>
      </c>
      <c r="Q651" s="102">
        <f t="shared" si="141"/>
        <v>2929176</v>
      </c>
      <c r="R651" s="102">
        <f t="shared" si="141"/>
        <v>0</v>
      </c>
      <c r="S651" s="102">
        <f t="shared" si="141"/>
        <v>0</v>
      </c>
      <c r="T651" s="102">
        <f t="shared" si="141"/>
        <v>0</v>
      </c>
      <c r="U651" s="102">
        <f t="shared" si="141"/>
        <v>0</v>
      </c>
      <c r="V651" s="102">
        <f t="shared" si="141"/>
        <v>80145</v>
      </c>
      <c r="W651" s="55"/>
      <c r="X651" s="55"/>
      <c r="Y651" s="55"/>
      <c r="Z651" s="55"/>
    </row>
    <row r="652" spans="1:26" s="13" customFormat="1" ht="15" customHeight="1" x14ac:dyDescent="0.25">
      <c r="A652" s="58" t="s">
        <v>564</v>
      </c>
      <c r="B652" s="152" t="s">
        <v>566</v>
      </c>
      <c r="C652" s="56">
        <f>D652+M652+Q652+V652</f>
        <v>2929176</v>
      </c>
      <c r="D652" s="56">
        <f>SUM(E652:I652)</f>
        <v>0</v>
      </c>
      <c r="E652" s="56">
        <v>0</v>
      </c>
      <c r="F652" s="56">
        <v>0</v>
      </c>
      <c r="G652" s="56">
        <v>0</v>
      </c>
      <c r="H652" s="56">
        <v>0</v>
      </c>
      <c r="I652" s="56">
        <v>0</v>
      </c>
      <c r="J652" s="234">
        <v>0</v>
      </c>
      <c r="K652" s="234">
        <v>0</v>
      </c>
      <c r="L652" s="170">
        <v>0</v>
      </c>
      <c r="M652" s="170">
        <v>0</v>
      </c>
      <c r="N652" s="234">
        <v>0</v>
      </c>
      <c r="O652" s="234">
        <v>0</v>
      </c>
      <c r="P652" s="56">
        <v>243.8</v>
      </c>
      <c r="Q652" s="56">
        <v>2929176</v>
      </c>
      <c r="R652" s="56">
        <v>0</v>
      </c>
      <c r="S652" s="56">
        <v>0</v>
      </c>
      <c r="T652" s="56">
        <v>0</v>
      </c>
      <c r="U652" s="56">
        <v>0</v>
      </c>
      <c r="V652" s="56">
        <v>0</v>
      </c>
      <c r="W652" s="159"/>
      <c r="X652" s="159"/>
      <c r="Y652" s="159"/>
      <c r="Z652" s="159"/>
    </row>
    <row r="653" spans="1:26" s="13" customFormat="1" ht="15" customHeight="1" x14ac:dyDescent="0.25">
      <c r="A653" s="58" t="s">
        <v>565</v>
      </c>
      <c r="B653" s="207" t="s">
        <v>1049</v>
      </c>
      <c r="C653" s="56">
        <f>D653+M653+Q653+V653</f>
        <v>80145</v>
      </c>
      <c r="D653" s="56">
        <v>0</v>
      </c>
      <c r="E653" s="56">
        <v>0</v>
      </c>
      <c r="F653" s="56">
        <v>0</v>
      </c>
      <c r="G653" s="56">
        <v>0</v>
      </c>
      <c r="H653" s="56">
        <v>0</v>
      </c>
      <c r="I653" s="56">
        <v>0</v>
      </c>
      <c r="J653" s="234">
        <v>0</v>
      </c>
      <c r="K653" s="252">
        <v>0</v>
      </c>
      <c r="L653" s="56">
        <v>0</v>
      </c>
      <c r="M653" s="56">
        <v>0</v>
      </c>
      <c r="N653" s="249">
        <v>0</v>
      </c>
      <c r="O653" s="234">
        <v>0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80145</v>
      </c>
      <c r="W653" s="159"/>
      <c r="X653" s="159"/>
      <c r="Y653" s="159"/>
      <c r="Z653" s="159"/>
    </row>
    <row r="654" spans="1:26" s="15" customFormat="1" ht="14.25" customHeight="1" x14ac:dyDescent="0.25">
      <c r="A654" s="52" t="s">
        <v>606</v>
      </c>
      <c r="B654" s="41" t="s">
        <v>604</v>
      </c>
      <c r="C654" s="43">
        <f t="shared" ref="C654:V654" si="142">SUM(C655:C658)</f>
        <v>7526545</v>
      </c>
      <c r="D654" s="43">
        <f t="shared" si="142"/>
        <v>7201521</v>
      </c>
      <c r="E654" s="43">
        <f t="shared" si="142"/>
        <v>0</v>
      </c>
      <c r="F654" s="43">
        <f t="shared" si="142"/>
        <v>0</v>
      </c>
      <c r="G654" s="43">
        <f t="shared" si="142"/>
        <v>0</v>
      </c>
      <c r="H654" s="43">
        <f t="shared" si="142"/>
        <v>108996</v>
      </c>
      <c r="I654" s="43">
        <f t="shared" si="142"/>
        <v>7092525</v>
      </c>
      <c r="J654" s="43">
        <f t="shared" si="142"/>
        <v>0</v>
      </c>
      <c r="K654" s="43">
        <f t="shared" si="142"/>
        <v>0</v>
      </c>
      <c r="L654" s="138">
        <f t="shared" si="142"/>
        <v>0</v>
      </c>
      <c r="M654" s="138">
        <f t="shared" si="142"/>
        <v>0</v>
      </c>
      <c r="N654" s="43">
        <f t="shared" si="142"/>
        <v>0</v>
      </c>
      <c r="O654" s="43">
        <f t="shared" si="142"/>
        <v>0</v>
      </c>
      <c r="P654" s="43">
        <f t="shared" si="142"/>
        <v>0</v>
      </c>
      <c r="Q654" s="43">
        <f t="shared" si="142"/>
        <v>0</v>
      </c>
      <c r="R654" s="43">
        <f t="shared" si="142"/>
        <v>0</v>
      </c>
      <c r="S654" s="43">
        <f t="shared" si="142"/>
        <v>0</v>
      </c>
      <c r="T654" s="43">
        <f t="shared" si="142"/>
        <v>0</v>
      </c>
      <c r="U654" s="43">
        <f t="shared" si="142"/>
        <v>0</v>
      </c>
      <c r="V654" s="43">
        <f t="shared" si="142"/>
        <v>325024</v>
      </c>
      <c r="W654" s="54"/>
      <c r="X654" s="46"/>
      <c r="Y654" s="46"/>
      <c r="Z654" s="46"/>
    </row>
    <row r="655" spans="1:26" x14ac:dyDescent="0.25">
      <c r="A655" s="58" t="s">
        <v>607</v>
      </c>
      <c r="B655" s="50" t="s">
        <v>609</v>
      </c>
      <c r="C655" s="51">
        <f>D655+M655+O655+Q655+V655</f>
        <v>1214885</v>
      </c>
      <c r="D655" s="51">
        <f>SUM(E655:I655)</f>
        <v>1214885</v>
      </c>
      <c r="E655" s="51">
        <v>0</v>
      </c>
      <c r="F655" s="51">
        <v>0</v>
      </c>
      <c r="G655" s="51">
        <v>0</v>
      </c>
      <c r="H655" s="51">
        <v>0</v>
      </c>
      <c r="I655" s="51">
        <v>1214885</v>
      </c>
      <c r="J655" s="51">
        <v>0</v>
      </c>
      <c r="K655" s="51">
        <v>0</v>
      </c>
      <c r="L655" s="51">
        <v>0</v>
      </c>
      <c r="M655" s="51">
        <v>0</v>
      </c>
      <c r="N655" s="51">
        <v>0</v>
      </c>
      <c r="O655" s="51">
        <v>0</v>
      </c>
      <c r="P655" s="51">
        <v>0</v>
      </c>
      <c r="Q655" s="51">
        <v>0</v>
      </c>
      <c r="R655" s="51">
        <v>0</v>
      </c>
      <c r="S655" s="51">
        <v>0</v>
      </c>
      <c r="T655" s="51">
        <v>0</v>
      </c>
      <c r="U655" s="51">
        <v>0</v>
      </c>
      <c r="V655" s="51">
        <v>0</v>
      </c>
      <c r="W655" s="54"/>
      <c r="X655" s="46"/>
      <c r="Y655" s="46"/>
      <c r="Z655" s="46"/>
    </row>
    <row r="656" spans="1:26" ht="15" customHeight="1" x14ac:dyDescent="0.25">
      <c r="A656" s="58" t="s">
        <v>608</v>
      </c>
      <c r="B656" s="50" t="s">
        <v>610</v>
      </c>
      <c r="C656" s="51">
        <f>D656+M656+O656+Q656+V656</f>
        <v>2311766</v>
      </c>
      <c r="D656" s="51">
        <f>SUM(E656:I656)</f>
        <v>2149959</v>
      </c>
      <c r="E656" s="51">
        <v>0</v>
      </c>
      <c r="F656" s="51">
        <v>0</v>
      </c>
      <c r="G656" s="51">
        <v>0</v>
      </c>
      <c r="H656" s="51">
        <v>0</v>
      </c>
      <c r="I656" s="51">
        <v>2149959</v>
      </c>
      <c r="J656" s="51">
        <v>0</v>
      </c>
      <c r="K656" s="51">
        <v>0</v>
      </c>
      <c r="L656" s="51">
        <v>0</v>
      </c>
      <c r="M656" s="51">
        <v>0</v>
      </c>
      <c r="N656" s="51">
        <v>0</v>
      </c>
      <c r="O656" s="51">
        <v>0</v>
      </c>
      <c r="P656" s="51">
        <v>0</v>
      </c>
      <c r="Q656" s="51">
        <v>0</v>
      </c>
      <c r="R656" s="51">
        <v>0</v>
      </c>
      <c r="S656" s="51">
        <v>0</v>
      </c>
      <c r="T656" s="51">
        <v>0</v>
      </c>
      <c r="U656" s="51">
        <v>0</v>
      </c>
      <c r="V656" s="51">
        <v>161807</v>
      </c>
      <c r="W656" s="54"/>
      <c r="X656" s="46"/>
      <c r="Y656" s="46"/>
      <c r="Z656" s="46"/>
    </row>
    <row r="657" spans="1:26" ht="15" customHeight="1" x14ac:dyDescent="0.25">
      <c r="A657" s="58" t="s">
        <v>613</v>
      </c>
      <c r="B657" s="50" t="s">
        <v>611</v>
      </c>
      <c r="C657" s="51">
        <f>D657+M657+O657+Q657+V657</f>
        <v>2194438</v>
      </c>
      <c r="D657" s="51">
        <f>SUM(E657:I657)</f>
        <v>2031221</v>
      </c>
      <c r="E657" s="51">
        <v>0</v>
      </c>
      <c r="F657" s="51">
        <v>0</v>
      </c>
      <c r="G657" s="51">
        <v>0</v>
      </c>
      <c r="H657" s="51">
        <v>0</v>
      </c>
      <c r="I657" s="51">
        <v>2031221</v>
      </c>
      <c r="J657" s="51">
        <v>0</v>
      </c>
      <c r="K657" s="51">
        <v>0</v>
      </c>
      <c r="L657" s="51">
        <v>0</v>
      </c>
      <c r="M657" s="51">
        <v>0</v>
      </c>
      <c r="N657" s="51">
        <v>0</v>
      </c>
      <c r="O657" s="51">
        <v>0</v>
      </c>
      <c r="P657" s="51">
        <v>0</v>
      </c>
      <c r="Q657" s="51">
        <v>0</v>
      </c>
      <c r="R657" s="51">
        <v>0</v>
      </c>
      <c r="S657" s="51">
        <v>0</v>
      </c>
      <c r="T657" s="51">
        <v>0</v>
      </c>
      <c r="U657" s="51">
        <v>0</v>
      </c>
      <c r="V657" s="51">
        <v>163217</v>
      </c>
      <c r="W657" s="54"/>
      <c r="X657" s="46"/>
      <c r="Y657" s="46"/>
      <c r="Z657" s="46"/>
    </row>
    <row r="658" spans="1:26" ht="15" customHeight="1" x14ac:dyDescent="0.25">
      <c r="A658" s="58" t="s">
        <v>1228</v>
      </c>
      <c r="B658" s="47" t="s">
        <v>605</v>
      </c>
      <c r="C658" s="51">
        <f>D658+M658+O658+Q658+V658</f>
        <v>1805456</v>
      </c>
      <c r="D658" s="51">
        <f>SUM(E658:I658)</f>
        <v>1805456</v>
      </c>
      <c r="E658" s="51">
        <v>0</v>
      </c>
      <c r="F658" s="51">
        <v>0</v>
      </c>
      <c r="G658" s="51">
        <v>0</v>
      </c>
      <c r="H658" s="51">
        <v>108996</v>
      </c>
      <c r="I658" s="153">
        <v>1696460</v>
      </c>
      <c r="J658" s="51">
        <v>0</v>
      </c>
      <c r="K658" s="51">
        <v>0</v>
      </c>
      <c r="L658" s="51">
        <v>0</v>
      </c>
      <c r="M658" s="51">
        <v>0</v>
      </c>
      <c r="N658" s="51">
        <v>0</v>
      </c>
      <c r="O658" s="51">
        <v>0</v>
      </c>
      <c r="P658" s="51">
        <v>0</v>
      </c>
      <c r="Q658" s="51">
        <v>0</v>
      </c>
      <c r="R658" s="51">
        <v>0</v>
      </c>
      <c r="S658" s="51">
        <v>0</v>
      </c>
      <c r="T658" s="51">
        <v>0</v>
      </c>
      <c r="U658" s="51">
        <v>0</v>
      </c>
      <c r="V658" s="51">
        <v>0</v>
      </c>
      <c r="W658" s="54"/>
      <c r="X658" s="46"/>
      <c r="Y658" s="46"/>
      <c r="Z658" s="46"/>
    </row>
    <row r="659" spans="1:26" s="15" customFormat="1" ht="14.25" customHeight="1" x14ac:dyDescent="0.25">
      <c r="A659" s="52" t="s">
        <v>615</v>
      </c>
      <c r="B659" s="41" t="s">
        <v>614</v>
      </c>
      <c r="C659" s="43">
        <f>SUM(C660:C661)</f>
        <v>968486</v>
      </c>
      <c r="D659" s="43">
        <f t="shared" ref="D659:V659" si="143">SUM(D660:D661)</f>
        <v>0</v>
      </c>
      <c r="E659" s="43">
        <f t="shared" si="143"/>
        <v>0</v>
      </c>
      <c r="F659" s="43">
        <f t="shared" si="143"/>
        <v>0</v>
      </c>
      <c r="G659" s="43">
        <f t="shared" si="143"/>
        <v>0</v>
      </c>
      <c r="H659" s="43">
        <f t="shared" si="143"/>
        <v>0</v>
      </c>
      <c r="I659" s="43">
        <f t="shared" si="143"/>
        <v>0</v>
      </c>
      <c r="J659" s="43">
        <f t="shared" si="143"/>
        <v>0</v>
      </c>
      <c r="K659" s="43">
        <f t="shared" si="143"/>
        <v>0</v>
      </c>
      <c r="L659" s="137">
        <f t="shared" si="143"/>
        <v>0</v>
      </c>
      <c r="M659" s="137">
        <f t="shared" si="143"/>
        <v>0</v>
      </c>
      <c r="N659" s="43">
        <f t="shared" si="143"/>
        <v>0</v>
      </c>
      <c r="O659" s="43">
        <f t="shared" si="143"/>
        <v>0</v>
      </c>
      <c r="P659" s="43">
        <f t="shared" si="143"/>
        <v>0</v>
      </c>
      <c r="Q659" s="43">
        <f t="shared" si="143"/>
        <v>0</v>
      </c>
      <c r="R659" s="43">
        <f t="shared" si="143"/>
        <v>0</v>
      </c>
      <c r="S659" s="43">
        <f t="shared" si="143"/>
        <v>0</v>
      </c>
      <c r="T659" s="43">
        <f t="shared" si="143"/>
        <v>0</v>
      </c>
      <c r="U659" s="43">
        <f t="shared" si="143"/>
        <v>0</v>
      </c>
      <c r="V659" s="43">
        <f t="shared" si="143"/>
        <v>968486</v>
      </c>
      <c r="W659" s="44"/>
      <c r="X659" s="44"/>
      <c r="Y659" s="44"/>
      <c r="Z659" s="44"/>
    </row>
    <row r="660" spans="1:26" s="15" customFormat="1" ht="14.25" customHeight="1" x14ac:dyDescent="0.25">
      <c r="A660" s="58" t="s">
        <v>616</v>
      </c>
      <c r="B660" s="47" t="s">
        <v>1294</v>
      </c>
      <c r="C660" s="51">
        <f>D660+M660+Q660+T660+V660</f>
        <v>370633</v>
      </c>
      <c r="D660" s="51">
        <f>SUM(E660:I660)</f>
        <v>0</v>
      </c>
      <c r="E660" s="51">
        <v>0</v>
      </c>
      <c r="F660" s="51">
        <v>0</v>
      </c>
      <c r="G660" s="51">
        <v>0</v>
      </c>
      <c r="H660" s="51">
        <v>0</v>
      </c>
      <c r="I660" s="51">
        <v>0</v>
      </c>
      <c r="J660" s="51">
        <v>0</v>
      </c>
      <c r="K660" s="164">
        <v>0</v>
      </c>
      <c r="L660" s="51">
        <v>0</v>
      </c>
      <c r="M660" s="51">
        <v>0</v>
      </c>
      <c r="N660" s="165">
        <v>0</v>
      </c>
      <c r="O660" s="51">
        <v>0</v>
      </c>
      <c r="P660" s="51">
        <v>0</v>
      </c>
      <c r="Q660" s="51">
        <v>0</v>
      </c>
      <c r="R660" s="51">
        <v>0</v>
      </c>
      <c r="S660" s="51">
        <v>0</v>
      </c>
      <c r="T660" s="51">
        <v>0</v>
      </c>
      <c r="U660" s="51">
        <v>0</v>
      </c>
      <c r="V660" s="51">
        <v>370633</v>
      </c>
      <c r="W660" s="44"/>
      <c r="X660" s="44"/>
      <c r="Y660" s="44"/>
      <c r="Z660" s="44"/>
    </row>
    <row r="661" spans="1:26" x14ac:dyDescent="0.25">
      <c r="A661" s="58" t="s">
        <v>618</v>
      </c>
      <c r="B661" s="47" t="s">
        <v>1295</v>
      </c>
      <c r="C661" s="51">
        <f>D661+M661+Q661+T661+V661</f>
        <v>597853</v>
      </c>
      <c r="D661" s="51">
        <f>SUM(E661:I661)</f>
        <v>0</v>
      </c>
      <c r="E661" s="51">
        <v>0</v>
      </c>
      <c r="F661" s="51">
        <v>0</v>
      </c>
      <c r="G661" s="51">
        <v>0</v>
      </c>
      <c r="H661" s="51">
        <v>0</v>
      </c>
      <c r="I661" s="51">
        <v>0</v>
      </c>
      <c r="J661" s="51">
        <v>0</v>
      </c>
      <c r="K661" s="164">
        <v>0</v>
      </c>
      <c r="L661" s="51">
        <v>0</v>
      </c>
      <c r="M661" s="51">
        <v>0</v>
      </c>
      <c r="N661" s="165">
        <v>0</v>
      </c>
      <c r="O661" s="51">
        <v>0</v>
      </c>
      <c r="P661" s="51">
        <v>0</v>
      </c>
      <c r="Q661" s="51">
        <v>0</v>
      </c>
      <c r="R661" s="51">
        <v>0</v>
      </c>
      <c r="S661" s="51">
        <v>0</v>
      </c>
      <c r="T661" s="51">
        <v>0</v>
      </c>
      <c r="U661" s="51">
        <v>0</v>
      </c>
      <c r="V661" s="51">
        <v>597853</v>
      </c>
      <c r="W661" s="46"/>
      <c r="X661" s="46"/>
      <c r="Y661" s="46"/>
      <c r="Z661" s="46"/>
    </row>
    <row r="662" spans="1:26" x14ac:dyDescent="0.25">
      <c r="A662" s="52" t="s">
        <v>66</v>
      </c>
      <c r="B662" s="221" t="s">
        <v>67</v>
      </c>
      <c r="C662" s="43">
        <v>0</v>
      </c>
      <c r="D662" s="43">
        <v>0</v>
      </c>
      <c r="E662" s="43">
        <v>0</v>
      </c>
      <c r="F662" s="43">
        <v>0</v>
      </c>
      <c r="G662" s="43">
        <v>0</v>
      </c>
      <c r="H662" s="43">
        <v>0</v>
      </c>
      <c r="I662" s="43">
        <v>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43">
        <v>0</v>
      </c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6"/>
      <c r="X662" s="46"/>
      <c r="Y662" s="46"/>
      <c r="Z662" s="46"/>
    </row>
    <row r="663" spans="1:26" x14ac:dyDescent="0.25">
      <c r="A663" s="52" t="s">
        <v>567</v>
      </c>
      <c r="B663" s="41" t="s">
        <v>568</v>
      </c>
      <c r="C663" s="43">
        <f t="shared" ref="C663:V663" si="144">C664+C673+C676</f>
        <v>25453755</v>
      </c>
      <c r="D663" s="43">
        <f t="shared" si="144"/>
        <v>4123419</v>
      </c>
      <c r="E663" s="43">
        <f t="shared" si="144"/>
        <v>3452489</v>
      </c>
      <c r="F663" s="43">
        <f t="shared" si="144"/>
        <v>0</v>
      </c>
      <c r="G663" s="43">
        <f t="shared" si="144"/>
        <v>0</v>
      </c>
      <c r="H663" s="43">
        <f t="shared" si="144"/>
        <v>297075</v>
      </c>
      <c r="I663" s="43">
        <f t="shared" si="144"/>
        <v>373855</v>
      </c>
      <c r="J663" s="43">
        <f t="shared" si="144"/>
        <v>0</v>
      </c>
      <c r="K663" s="43">
        <f t="shared" si="144"/>
        <v>0</v>
      </c>
      <c r="L663" s="138">
        <f t="shared" si="144"/>
        <v>2637.8</v>
      </c>
      <c r="M663" s="138">
        <f t="shared" si="144"/>
        <v>12194608</v>
      </c>
      <c r="N663" s="43">
        <f t="shared" si="144"/>
        <v>0</v>
      </c>
      <c r="O663" s="43">
        <f t="shared" si="144"/>
        <v>0</v>
      </c>
      <c r="P663" s="43">
        <f t="shared" si="144"/>
        <v>964</v>
      </c>
      <c r="Q663" s="43">
        <f t="shared" si="144"/>
        <v>8043432</v>
      </c>
      <c r="R663" s="43">
        <f t="shared" si="144"/>
        <v>0</v>
      </c>
      <c r="S663" s="43">
        <f t="shared" si="144"/>
        <v>0</v>
      </c>
      <c r="T663" s="43">
        <f t="shared" si="144"/>
        <v>0</v>
      </c>
      <c r="U663" s="43">
        <f t="shared" si="144"/>
        <v>0</v>
      </c>
      <c r="V663" s="43">
        <f t="shared" si="144"/>
        <v>1092296</v>
      </c>
      <c r="W663" s="46"/>
      <c r="X663" s="46"/>
      <c r="Y663" s="46"/>
      <c r="Z663" s="46"/>
    </row>
    <row r="664" spans="1:26" s="196" customFormat="1" x14ac:dyDescent="0.25">
      <c r="A664" s="99" t="s">
        <v>570</v>
      </c>
      <c r="B664" s="101" t="s">
        <v>569</v>
      </c>
      <c r="C664" s="102">
        <f t="shared" ref="C664:V664" si="145">SUM(C665:C672)</f>
        <v>8491865</v>
      </c>
      <c r="D664" s="102">
        <f t="shared" si="145"/>
        <v>3677092</v>
      </c>
      <c r="E664" s="102">
        <f t="shared" si="145"/>
        <v>3006162</v>
      </c>
      <c r="F664" s="102">
        <f t="shared" si="145"/>
        <v>0</v>
      </c>
      <c r="G664" s="102">
        <f t="shared" si="145"/>
        <v>0</v>
      </c>
      <c r="H664" s="102">
        <f t="shared" si="145"/>
        <v>297075</v>
      </c>
      <c r="I664" s="102">
        <f t="shared" si="145"/>
        <v>373855</v>
      </c>
      <c r="J664" s="102">
        <f t="shared" si="145"/>
        <v>0</v>
      </c>
      <c r="K664" s="102">
        <f t="shared" si="145"/>
        <v>0</v>
      </c>
      <c r="L664" s="102">
        <f t="shared" si="145"/>
        <v>1095.8</v>
      </c>
      <c r="M664" s="102">
        <f t="shared" si="145"/>
        <v>4232527</v>
      </c>
      <c r="N664" s="102">
        <f t="shared" si="145"/>
        <v>0</v>
      </c>
      <c r="O664" s="102">
        <f t="shared" si="145"/>
        <v>0</v>
      </c>
      <c r="P664" s="102">
        <f t="shared" si="145"/>
        <v>0</v>
      </c>
      <c r="Q664" s="102">
        <f t="shared" si="145"/>
        <v>0</v>
      </c>
      <c r="R664" s="102">
        <f t="shared" si="145"/>
        <v>0</v>
      </c>
      <c r="S664" s="102">
        <f t="shared" si="145"/>
        <v>0</v>
      </c>
      <c r="T664" s="102">
        <f t="shared" si="145"/>
        <v>0</v>
      </c>
      <c r="U664" s="102">
        <f t="shared" si="145"/>
        <v>0</v>
      </c>
      <c r="V664" s="102">
        <f t="shared" si="145"/>
        <v>582246</v>
      </c>
      <c r="W664" s="60"/>
      <c r="X664" s="60"/>
      <c r="Y664" s="60"/>
      <c r="Z664" s="60"/>
    </row>
    <row r="665" spans="1:26" s="37" customFormat="1" ht="14.25" customHeight="1" x14ac:dyDescent="0.25">
      <c r="A665" s="206" t="s">
        <v>573</v>
      </c>
      <c r="B665" s="152" t="s">
        <v>1052</v>
      </c>
      <c r="C665" s="56">
        <f t="shared" ref="C665:C672" si="146">D665+M665+Q665+V665</f>
        <v>760408</v>
      </c>
      <c r="D665" s="56">
        <f t="shared" ref="D665:D672" si="147">SUM(E665:I665)</f>
        <v>702947</v>
      </c>
      <c r="E665" s="56">
        <v>702947</v>
      </c>
      <c r="F665" s="56">
        <v>0</v>
      </c>
      <c r="G665" s="56">
        <v>0</v>
      </c>
      <c r="H665" s="56">
        <v>0</v>
      </c>
      <c r="I665" s="56">
        <v>0</v>
      </c>
      <c r="J665" s="56">
        <v>0</v>
      </c>
      <c r="K665" s="56">
        <v>0</v>
      </c>
      <c r="L665" s="56">
        <v>0</v>
      </c>
      <c r="M665" s="56">
        <v>0</v>
      </c>
      <c r="N665" s="56">
        <v>0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0</v>
      </c>
      <c r="U665" s="56">
        <v>0</v>
      </c>
      <c r="V665" s="56">
        <v>57461</v>
      </c>
      <c r="W665" s="57"/>
      <c r="X665" s="57"/>
      <c r="Y665" s="57"/>
      <c r="Z665" s="57"/>
    </row>
    <row r="666" spans="1:26" s="37" customFormat="1" ht="14.25" customHeight="1" x14ac:dyDescent="0.25">
      <c r="A666" s="206" t="s">
        <v>574</v>
      </c>
      <c r="B666" s="47" t="s">
        <v>576</v>
      </c>
      <c r="C666" s="56">
        <f t="shared" si="146"/>
        <v>2231341</v>
      </c>
      <c r="D666" s="56">
        <f t="shared" si="147"/>
        <v>0</v>
      </c>
      <c r="E666" s="56">
        <v>0</v>
      </c>
      <c r="F666" s="56">
        <v>0</v>
      </c>
      <c r="G666" s="56">
        <v>0</v>
      </c>
      <c r="H666" s="56">
        <v>0</v>
      </c>
      <c r="I666" s="56">
        <v>0</v>
      </c>
      <c r="J666" s="56">
        <v>0</v>
      </c>
      <c r="K666" s="56">
        <v>0</v>
      </c>
      <c r="L666" s="56">
        <v>515.79999999999995</v>
      </c>
      <c r="M666" s="56">
        <v>2156309</v>
      </c>
      <c r="N666" s="56">
        <v>0</v>
      </c>
      <c r="O666" s="56">
        <v>0</v>
      </c>
      <c r="P666" s="296">
        <v>0</v>
      </c>
      <c r="Q666" s="56">
        <v>0</v>
      </c>
      <c r="R666" s="56">
        <v>0</v>
      </c>
      <c r="S666" s="56">
        <v>0</v>
      </c>
      <c r="T666" s="56">
        <v>0</v>
      </c>
      <c r="U666" s="56">
        <v>0</v>
      </c>
      <c r="V666" s="56">
        <v>75032</v>
      </c>
      <c r="W666" s="57"/>
      <c r="X666" s="57"/>
      <c r="Y666" s="57"/>
      <c r="Z666" s="57"/>
    </row>
    <row r="667" spans="1:26" s="37" customFormat="1" ht="14.25" customHeight="1" x14ac:dyDescent="0.25">
      <c r="A667" s="206" t="s">
        <v>575</v>
      </c>
      <c r="B667" s="47" t="s">
        <v>1192</v>
      </c>
      <c r="C667" s="56">
        <f t="shared" si="146"/>
        <v>791059</v>
      </c>
      <c r="D667" s="56">
        <f t="shared" si="147"/>
        <v>733432</v>
      </c>
      <c r="E667" s="56">
        <v>733432</v>
      </c>
      <c r="F667" s="56">
        <v>0</v>
      </c>
      <c r="G667" s="56">
        <v>0</v>
      </c>
      <c r="H667" s="56">
        <v>0</v>
      </c>
      <c r="I667" s="56">
        <v>0</v>
      </c>
      <c r="J667" s="56">
        <v>0</v>
      </c>
      <c r="K667" s="56">
        <v>0</v>
      </c>
      <c r="L667" s="170">
        <v>0</v>
      </c>
      <c r="M667" s="170">
        <v>0</v>
      </c>
      <c r="N667" s="56">
        <v>0</v>
      </c>
      <c r="O667" s="56">
        <v>0</v>
      </c>
      <c r="P667" s="296">
        <v>0</v>
      </c>
      <c r="Q667" s="56">
        <v>0</v>
      </c>
      <c r="R667" s="56">
        <v>0</v>
      </c>
      <c r="S667" s="56">
        <v>0</v>
      </c>
      <c r="T667" s="56">
        <v>0</v>
      </c>
      <c r="U667" s="56">
        <v>0</v>
      </c>
      <c r="V667" s="56">
        <v>57627</v>
      </c>
      <c r="W667" s="57"/>
      <c r="X667" s="57"/>
      <c r="Y667" s="57"/>
      <c r="Z667" s="57"/>
    </row>
    <row r="668" spans="1:26" s="37" customFormat="1" ht="14.25" customHeight="1" x14ac:dyDescent="0.25">
      <c r="A668" s="206" t="s">
        <v>1050</v>
      </c>
      <c r="B668" s="152" t="s">
        <v>1281</v>
      </c>
      <c r="C668" s="56">
        <f>D668+M668+Q668+V668</f>
        <v>68294</v>
      </c>
      <c r="D668" s="56">
        <f>SUM(E668:I668)</f>
        <v>0</v>
      </c>
      <c r="E668" s="56">
        <v>0</v>
      </c>
      <c r="F668" s="56">
        <v>0</v>
      </c>
      <c r="G668" s="56">
        <v>0</v>
      </c>
      <c r="H668" s="56">
        <v>0</v>
      </c>
      <c r="I668" s="56">
        <v>0</v>
      </c>
      <c r="J668" s="56">
        <v>0</v>
      </c>
      <c r="K668" s="245">
        <v>0</v>
      </c>
      <c r="L668" s="56">
        <v>0</v>
      </c>
      <c r="M668" s="56">
        <v>0</v>
      </c>
      <c r="N668" s="246">
        <v>0</v>
      </c>
      <c r="O668" s="56">
        <v>0</v>
      </c>
      <c r="P668" s="56">
        <v>0</v>
      </c>
      <c r="Q668" s="56">
        <v>0</v>
      </c>
      <c r="R668" s="56">
        <v>0</v>
      </c>
      <c r="S668" s="56">
        <v>0</v>
      </c>
      <c r="T668" s="56">
        <v>0</v>
      </c>
      <c r="U668" s="56">
        <v>0</v>
      </c>
      <c r="V668" s="56">
        <v>68294</v>
      </c>
      <c r="W668" s="57"/>
      <c r="X668" s="57"/>
      <c r="Y668" s="57"/>
      <c r="Z668" s="57"/>
    </row>
    <row r="669" spans="1:26" s="37" customFormat="1" ht="14.25" customHeight="1" x14ac:dyDescent="0.25">
      <c r="A669" s="206" t="s">
        <v>1188</v>
      </c>
      <c r="B669" s="152" t="s">
        <v>1051</v>
      </c>
      <c r="C669" s="56">
        <f t="shared" si="146"/>
        <v>2878102</v>
      </c>
      <c r="D669" s="56">
        <f t="shared" si="147"/>
        <v>670930</v>
      </c>
      <c r="E669" s="56">
        <v>0</v>
      </c>
      <c r="F669" s="170">
        <v>0</v>
      </c>
      <c r="G669" s="56">
        <v>0</v>
      </c>
      <c r="H669" s="170">
        <v>297075</v>
      </c>
      <c r="I669" s="56">
        <v>373855</v>
      </c>
      <c r="J669" s="56">
        <v>0</v>
      </c>
      <c r="K669" s="56">
        <v>0</v>
      </c>
      <c r="L669" s="166">
        <v>580</v>
      </c>
      <c r="M669" s="166">
        <v>2076218</v>
      </c>
      <c r="N669" s="56">
        <v>0</v>
      </c>
      <c r="O669" s="56">
        <v>0</v>
      </c>
      <c r="P669" s="56">
        <v>0</v>
      </c>
      <c r="Q669" s="56">
        <v>0</v>
      </c>
      <c r="R669" s="56">
        <v>0</v>
      </c>
      <c r="S669" s="56">
        <v>0</v>
      </c>
      <c r="T669" s="56">
        <v>0</v>
      </c>
      <c r="U669" s="56">
        <v>0</v>
      </c>
      <c r="V669" s="56">
        <v>130954</v>
      </c>
      <c r="W669" s="57"/>
      <c r="X669" s="57"/>
      <c r="Y669" s="57"/>
      <c r="Z669" s="57"/>
    </row>
    <row r="670" spans="1:26" s="37" customFormat="1" ht="14.25" customHeight="1" x14ac:dyDescent="0.25">
      <c r="A670" s="206" t="s">
        <v>1189</v>
      </c>
      <c r="B670" s="47" t="s">
        <v>579</v>
      </c>
      <c r="C670" s="56">
        <f t="shared" si="146"/>
        <v>1045040</v>
      </c>
      <c r="D670" s="56">
        <f t="shared" si="147"/>
        <v>956440</v>
      </c>
      <c r="E670" s="164">
        <v>956440</v>
      </c>
      <c r="F670" s="56">
        <v>0</v>
      </c>
      <c r="G670" s="247">
        <v>0</v>
      </c>
      <c r="H670" s="56">
        <v>0</v>
      </c>
      <c r="I670" s="246">
        <v>0</v>
      </c>
      <c r="J670" s="56">
        <v>0</v>
      </c>
      <c r="K670" s="56">
        <v>0</v>
      </c>
      <c r="L670" s="56">
        <v>0</v>
      </c>
      <c r="M670" s="56">
        <v>0</v>
      </c>
      <c r="N670" s="56">
        <v>0</v>
      </c>
      <c r="O670" s="56">
        <v>0</v>
      </c>
      <c r="P670" s="56">
        <v>0</v>
      </c>
      <c r="Q670" s="56">
        <v>0</v>
      </c>
      <c r="R670" s="56">
        <v>0</v>
      </c>
      <c r="S670" s="56">
        <v>0</v>
      </c>
      <c r="T670" s="56">
        <v>0</v>
      </c>
      <c r="U670" s="56">
        <v>0</v>
      </c>
      <c r="V670" s="56">
        <v>88600</v>
      </c>
      <c r="W670" s="57"/>
      <c r="X670" s="57"/>
      <c r="Y670" s="57"/>
      <c r="Z670" s="57"/>
    </row>
    <row r="671" spans="1:26" s="37" customFormat="1" ht="14.25" customHeight="1" x14ac:dyDescent="0.25">
      <c r="A671" s="206" t="s">
        <v>1190</v>
      </c>
      <c r="B671" s="207" t="s">
        <v>578</v>
      </c>
      <c r="C671" s="51">
        <f>D671+M671+Q671+V671</f>
        <v>44199</v>
      </c>
      <c r="D671" s="51">
        <f>SUM(E671:I671)</f>
        <v>0</v>
      </c>
      <c r="E671" s="56">
        <v>0</v>
      </c>
      <c r="F671" s="166">
        <v>0</v>
      </c>
      <c r="G671" s="164">
        <v>0</v>
      </c>
      <c r="H671" s="56">
        <v>0</v>
      </c>
      <c r="I671" s="165">
        <v>0</v>
      </c>
      <c r="J671" s="51">
        <v>0</v>
      </c>
      <c r="K671" s="51">
        <v>0</v>
      </c>
      <c r="L671" s="51">
        <v>0</v>
      </c>
      <c r="M671" s="51">
        <v>0</v>
      </c>
      <c r="N671" s="56">
        <v>0</v>
      </c>
      <c r="O671" s="157">
        <v>0</v>
      </c>
      <c r="P671" s="51">
        <v>0</v>
      </c>
      <c r="Q671" s="51">
        <v>0</v>
      </c>
      <c r="R671" s="51">
        <v>0</v>
      </c>
      <c r="S671" s="51">
        <v>0</v>
      </c>
      <c r="T671" s="56">
        <v>0</v>
      </c>
      <c r="U671" s="56">
        <v>0</v>
      </c>
      <c r="V671" s="56">
        <v>44199</v>
      </c>
      <c r="W671" s="57"/>
      <c r="X671" s="57"/>
      <c r="Y671" s="57"/>
      <c r="Z671" s="57"/>
    </row>
    <row r="672" spans="1:26" s="37" customFormat="1" x14ac:dyDescent="0.25">
      <c r="A672" s="206" t="s">
        <v>1191</v>
      </c>
      <c r="B672" s="47" t="s">
        <v>577</v>
      </c>
      <c r="C672" s="56">
        <f t="shared" si="146"/>
        <v>673422</v>
      </c>
      <c r="D672" s="56">
        <f t="shared" si="147"/>
        <v>613343</v>
      </c>
      <c r="E672" s="56">
        <v>613343</v>
      </c>
      <c r="F672" s="56">
        <v>0</v>
      </c>
      <c r="G672" s="56">
        <v>0</v>
      </c>
      <c r="H672" s="166">
        <v>0</v>
      </c>
      <c r="I672" s="56">
        <v>0</v>
      </c>
      <c r="J672" s="56">
        <v>0</v>
      </c>
      <c r="K672" s="56">
        <v>0</v>
      </c>
      <c r="L672" s="56">
        <v>0</v>
      </c>
      <c r="M672" s="56">
        <v>0</v>
      </c>
      <c r="N672" s="56">
        <v>0</v>
      </c>
      <c r="O672" s="56">
        <v>0</v>
      </c>
      <c r="P672" s="56">
        <v>0</v>
      </c>
      <c r="Q672" s="56">
        <v>0</v>
      </c>
      <c r="R672" s="56">
        <v>0</v>
      </c>
      <c r="S672" s="56">
        <v>0</v>
      </c>
      <c r="T672" s="56">
        <v>0</v>
      </c>
      <c r="U672" s="56">
        <v>0</v>
      </c>
      <c r="V672" s="56">
        <v>60079</v>
      </c>
      <c r="W672" s="57"/>
      <c r="X672" s="57"/>
      <c r="Y672" s="57"/>
      <c r="Z672" s="57"/>
    </row>
    <row r="673" spans="1:26" s="14" customFormat="1" ht="14.25" customHeight="1" x14ac:dyDescent="0.2">
      <c r="A673" s="52" t="s">
        <v>580</v>
      </c>
      <c r="B673" s="101" t="s">
        <v>581</v>
      </c>
      <c r="C673" s="102">
        <f>SUM(C674:C675)</f>
        <v>684696</v>
      </c>
      <c r="D673" s="102">
        <f t="shared" ref="D673:V673" si="148">SUM(D674:D675)</f>
        <v>446327</v>
      </c>
      <c r="E673" s="102">
        <f t="shared" si="148"/>
        <v>446327</v>
      </c>
      <c r="F673" s="102">
        <f t="shared" si="148"/>
        <v>0</v>
      </c>
      <c r="G673" s="102">
        <f t="shared" si="148"/>
        <v>0</v>
      </c>
      <c r="H673" s="102">
        <f t="shared" si="148"/>
        <v>0</v>
      </c>
      <c r="I673" s="102">
        <f t="shared" si="148"/>
        <v>0</v>
      </c>
      <c r="J673" s="102">
        <f t="shared" si="148"/>
        <v>0</v>
      </c>
      <c r="K673" s="102">
        <f t="shared" si="148"/>
        <v>0</v>
      </c>
      <c r="L673" s="102">
        <f t="shared" si="148"/>
        <v>0</v>
      </c>
      <c r="M673" s="102">
        <f t="shared" si="148"/>
        <v>0</v>
      </c>
      <c r="N673" s="102">
        <f t="shared" si="148"/>
        <v>0</v>
      </c>
      <c r="O673" s="102">
        <f t="shared" si="148"/>
        <v>0</v>
      </c>
      <c r="P673" s="102">
        <f t="shared" si="148"/>
        <v>0</v>
      </c>
      <c r="Q673" s="102">
        <f t="shared" si="148"/>
        <v>0</v>
      </c>
      <c r="R673" s="102">
        <f t="shared" si="148"/>
        <v>0</v>
      </c>
      <c r="S673" s="102">
        <f t="shared" si="148"/>
        <v>0</v>
      </c>
      <c r="T673" s="102">
        <f t="shared" si="148"/>
        <v>0</v>
      </c>
      <c r="U673" s="102">
        <f t="shared" si="148"/>
        <v>0</v>
      </c>
      <c r="V673" s="102">
        <f t="shared" si="148"/>
        <v>238369</v>
      </c>
      <c r="W673" s="55"/>
      <c r="X673" s="55"/>
      <c r="Y673" s="55"/>
      <c r="Z673" s="55"/>
    </row>
    <row r="674" spans="1:26" s="14" customFormat="1" ht="14.25" customHeight="1" x14ac:dyDescent="0.2">
      <c r="A674" s="58" t="s">
        <v>583</v>
      </c>
      <c r="B674" s="47" t="s">
        <v>170</v>
      </c>
      <c r="C674" s="56">
        <f>D674+M674+Q674+V674</f>
        <v>488704</v>
      </c>
      <c r="D674" s="56">
        <f>SUM(E674:I674)</f>
        <v>446327</v>
      </c>
      <c r="E674" s="170">
        <v>446327</v>
      </c>
      <c r="F674" s="170">
        <v>0</v>
      </c>
      <c r="G674" s="56">
        <v>0</v>
      </c>
      <c r="H674" s="170">
        <v>0</v>
      </c>
      <c r="I674" s="56">
        <v>0</v>
      </c>
      <c r="J674" s="56">
        <v>0</v>
      </c>
      <c r="K674" s="56">
        <v>0</v>
      </c>
      <c r="L674" s="56">
        <v>0</v>
      </c>
      <c r="M674" s="56">
        <v>0</v>
      </c>
      <c r="N674" s="56">
        <v>0</v>
      </c>
      <c r="O674" s="56">
        <v>0</v>
      </c>
      <c r="P674" s="170">
        <v>0</v>
      </c>
      <c r="Q674" s="170">
        <v>0</v>
      </c>
      <c r="R674" s="56">
        <v>0</v>
      </c>
      <c r="S674" s="56">
        <v>0</v>
      </c>
      <c r="T674" s="56">
        <v>0</v>
      </c>
      <c r="U674" s="56">
        <v>0</v>
      </c>
      <c r="V674" s="56">
        <v>42377</v>
      </c>
      <c r="W674" s="55"/>
      <c r="X674" s="55"/>
      <c r="Y674" s="55"/>
      <c r="Z674" s="55"/>
    </row>
    <row r="675" spans="1:26" s="13" customFormat="1" ht="15" customHeight="1" x14ac:dyDescent="0.25">
      <c r="A675" s="58" t="s">
        <v>1275</v>
      </c>
      <c r="B675" s="231" t="s">
        <v>171</v>
      </c>
      <c r="C675" s="56">
        <f>D675+M675+Q675+V675</f>
        <v>195992</v>
      </c>
      <c r="D675" s="245">
        <f>SUM(E675:I675)</f>
        <v>0</v>
      </c>
      <c r="E675" s="56">
        <v>0</v>
      </c>
      <c r="F675" s="56">
        <v>0</v>
      </c>
      <c r="G675" s="247">
        <v>0</v>
      </c>
      <c r="H675" s="56">
        <v>0</v>
      </c>
      <c r="I675" s="246">
        <v>0</v>
      </c>
      <c r="J675" s="56">
        <v>0</v>
      </c>
      <c r="K675" s="56">
        <v>0</v>
      </c>
      <c r="L675" s="56">
        <v>0</v>
      </c>
      <c r="M675" s="56">
        <v>0</v>
      </c>
      <c r="N675" s="56">
        <v>0</v>
      </c>
      <c r="O675" s="245">
        <v>0</v>
      </c>
      <c r="P675" s="56">
        <v>0</v>
      </c>
      <c r="Q675" s="56">
        <v>0</v>
      </c>
      <c r="R675" s="246">
        <v>0</v>
      </c>
      <c r="S675" s="56">
        <v>0</v>
      </c>
      <c r="T675" s="56">
        <v>0</v>
      </c>
      <c r="U675" s="56">
        <v>0</v>
      </c>
      <c r="V675" s="56">
        <v>195992</v>
      </c>
      <c r="W675" s="159"/>
      <c r="X675" s="159"/>
      <c r="Y675" s="159"/>
      <c r="Z675" s="159"/>
    </row>
    <row r="676" spans="1:26" s="15" customFormat="1" ht="14.25" customHeight="1" x14ac:dyDescent="0.25">
      <c r="A676" s="52" t="s">
        <v>584</v>
      </c>
      <c r="B676" s="41" t="s">
        <v>585</v>
      </c>
      <c r="C676" s="43">
        <f t="shared" ref="C676:V676" si="149">SUM(C677:C682)</f>
        <v>16277194</v>
      </c>
      <c r="D676" s="43">
        <f t="shared" si="149"/>
        <v>0</v>
      </c>
      <c r="E676" s="138">
        <f t="shared" si="149"/>
        <v>0</v>
      </c>
      <c r="F676" s="138">
        <f t="shared" si="149"/>
        <v>0</v>
      </c>
      <c r="G676" s="43">
        <f t="shared" si="149"/>
        <v>0</v>
      </c>
      <c r="H676" s="138">
        <f t="shared" si="149"/>
        <v>0</v>
      </c>
      <c r="I676" s="43">
        <f t="shared" si="149"/>
        <v>0</v>
      </c>
      <c r="J676" s="43">
        <f t="shared" si="149"/>
        <v>0</v>
      </c>
      <c r="K676" s="43">
        <f t="shared" si="149"/>
        <v>0</v>
      </c>
      <c r="L676" s="43">
        <f t="shared" si="149"/>
        <v>1542</v>
      </c>
      <c r="M676" s="43">
        <f t="shared" si="149"/>
        <v>7962081</v>
      </c>
      <c r="N676" s="43">
        <f t="shared" si="149"/>
        <v>0</v>
      </c>
      <c r="O676" s="43">
        <f t="shared" si="149"/>
        <v>0</v>
      </c>
      <c r="P676" s="138">
        <f t="shared" si="149"/>
        <v>964</v>
      </c>
      <c r="Q676" s="138">
        <f t="shared" si="149"/>
        <v>8043432</v>
      </c>
      <c r="R676" s="43">
        <f t="shared" si="149"/>
        <v>0</v>
      </c>
      <c r="S676" s="43">
        <f t="shared" si="149"/>
        <v>0</v>
      </c>
      <c r="T676" s="43">
        <f t="shared" si="149"/>
        <v>0</v>
      </c>
      <c r="U676" s="43">
        <f t="shared" si="149"/>
        <v>0</v>
      </c>
      <c r="V676" s="43">
        <f t="shared" si="149"/>
        <v>271681</v>
      </c>
      <c r="W676" s="44"/>
      <c r="X676" s="44"/>
      <c r="Y676" s="44"/>
      <c r="Z676" s="44"/>
    </row>
    <row r="677" spans="1:26" ht="15" customHeight="1" x14ac:dyDescent="0.25">
      <c r="A677" s="58" t="s">
        <v>589</v>
      </c>
      <c r="B677" s="47" t="s">
        <v>586</v>
      </c>
      <c r="C677" s="51">
        <f t="shared" ref="C677:C682" si="150">D677+M677+Q677+V677</f>
        <v>1754849</v>
      </c>
      <c r="D677" s="51">
        <f>SUM(E677:I677)</f>
        <v>0</v>
      </c>
      <c r="E677" s="51">
        <v>0</v>
      </c>
      <c r="F677" s="51">
        <v>0</v>
      </c>
      <c r="G677" s="51">
        <v>0</v>
      </c>
      <c r="H677" s="51">
        <v>0</v>
      </c>
      <c r="I677" s="51">
        <v>0</v>
      </c>
      <c r="J677" s="51">
        <v>0</v>
      </c>
      <c r="K677" s="51">
        <v>0</v>
      </c>
      <c r="L677" s="51">
        <v>383</v>
      </c>
      <c r="M677" s="51">
        <v>1754849</v>
      </c>
      <c r="N677" s="51">
        <v>0</v>
      </c>
      <c r="O677" s="51">
        <v>0</v>
      </c>
      <c r="P677" s="51">
        <v>0</v>
      </c>
      <c r="Q677" s="51">
        <v>0</v>
      </c>
      <c r="R677" s="51">
        <v>0</v>
      </c>
      <c r="S677" s="51">
        <v>0</v>
      </c>
      <c r="T677" s="51">
        <v>0</v>
      </c>
      <c r="U677" s="51">
        <v>0</v>
      </c>
      <c r="V677" s="51">
        <v>0</v>
      </c>
      <c r="W677" s="46"/>
      <c r="X677" s="46"/>
      <c r="Y677" s="46"/>
      <c r="Z677" s="46"/>
    </row>
    <row r="678" spans="1:26" ht="15.75" x14ac:dyDescent="0.25">
      <c r="A678" s="58" t="s">
        <v>590</v>
      </c>
      <c r="B678" s="226" t="s">
        <v>587</v>
      </c>
      <c r="C678" s="51">
        <f t="shared" si="150"/>
        <v>6060567</v>
      </c>
      <c r="D678" s="51">
        <f>SUM(E678:I678)</f>
        <v>0</v>
      </c>
      <c r="E678" s="51">
        <v>0</v>
      </c>
      <c r="F678" s="51">
        <v>0</v>
      </c>
      <c r="G678" s="51">
        <v>0</v>
      </c>
      <c r="H678" s="51">
        <v>0</v>
      </c>
      <c r="I678" s="51">
        <v>0</v>
      </c>
      <c r="J678" s="51">
        <v>0</v>
      </c>
      <c r="K678" s="51">
        <v>0</v>
      </c>
      <c r="L678" s="51">
        <v>383</v>
      </c>
      <c r="M678" s="51">
        <v>2413829</v>
      </c>
      <c r="N678" s="51">
        <v>0</v>
      </c>
      <c r="O678" s="51">
        <v>0</v>
      </c>
      <c r="P678" s="51">
        <v>482</v>
      </c>
      <c r="Q678" s="394">
        <v>3588330</v>
      </c>
      <c r="R678" s="51">
        <v>0</v>
      </c>
      <c r="S678" s="51">
        <v>0</v>
      </c>
      <c r="T678" s="51">
        <v>0</v>
      </c>
      <c r="U678" s="51">
        <v>0</v>
      </c>
      <c r="V678" s="51">
        <v>58408</v>
      </c>
      <c r="W678" s="46"/>
      <c r="X678" s="46"/>
      <c r="Y678" s="46"/>
      <c r="Z678" s="46"/>
    </row>
    <row r="679" spans="1:26" x14ac:dyDescent="0.25">
      <c r="A679" s="58" t="s">
        <v>591</v>
      </c>
      <c r="B679" s="106" t="s">
        <v>588</v>
      </c>
      <c r="C679" s="51">
        <f t="shared" si="150"/>
        <v>4455102</v>
      </c>
      <c r="D679" s="51">
        <f>SUM(E679:I679)</f>
        <v>0</v>
      </c>
      <c r="E679" s="51">
        <v>0</v>
      </c>
      <c r="F679" s="51">
        <v>0</v>
      </c>
      <c r="G679" s="51">
        <v>0</v>
      </c>
      <c r="H679" s="51">
        <v>0</v>
      </c>
      <c r="I679" s="51">
        <v>0</v>
      </c>
      <c r="J679" s="51">
        <v>0</v>
      </c>
      <c r="K679" s="51">
        <v>0</v>
      </c>
      <c r="L679" s="51">
        <v>0</v>
      </c>
      <c r="M679" s="51">
        <v>0</v>
      </c>
      <c r="N679" s="51">
        <v>0</v>
      </c>
      <c r="O679" s="51">
        <v>0</v>
      </c>
      <c r="P679" s="51">
        <v>482</v>
      </c>
      <c r="Q679" s="51">
        <v>4455102</v>
      </c>
      <c r="R679" s="51">
        <v>0</v>
      </c>
      <c r="S679" s="153">
        <v>0</v>
      </c>
      <c r="T679" s="153">
        <v>0</v>
      </c>
      <c r="U679" s="153">
        <v>0</v>
      </c>
      <c r="V679" s="153">
        <v>0</v>
      </c>
      <c r="W679" s="46"/>
      <c r="X679" s="46"/>
      <c r="Y679" s="46"/>
      <c r="Z679" s="46"/>
    </row>
    <row r="680" spans="1:26" x14ac:dyDescent="0.25">
      <c r="A680" s="58" t="s">
        <v>592</v>
      </c>
      <c r="B680" s="382" t="s">
        <v>1277</v>
      </c>
      <c r="C680" s="51">
        <f t="shared" si="150"/>
        <v>3875531</v>
      </c>
      <c r="D680" s="51">
        <v>0</v>
      </c>
      <c r="E680" s="51">
        <v>0</v>
      </c>
      <c r="F680" s="51">
        <v>0</v>
      </c>
      <c r="G680" s="51">
        <v>0</v>
      </c>
      <c r="H680" s="51">
        <v>0</v>
      </c>
      <c r="I680" s="51">
        <v>0</v>
      </c>
      <c r="J680" s="51">
        <v>0</v>
      </c>
      <c r="K680" s="51">
        <v>0</v>
      </c>
      <c r="L680" s="153">
        <v>776</v>
      </c>
      <c r="M680" s="153">
        <v>3793403</v>
      </c>
      <c r="N680" s="165">
        <v>0</v>
      </c>
      <c r="O680" s="51">
        <v>0</v>
      </c>
      <c r="P680" s="51">
        <v>0</v>
      </c>
      <c r="Q680" s="165">
        <v>0</v>
      </c>
      <c r="R680" s="165">
        <v>0</v>
      </c>
      <c r="S680" s="165">
        <v>0</v>
      </c>
      <c r="T680" s="165">
        <v>0</v>
      </c>
      <c r="U680" s="165">
        <v>0</v>
      </c>
      <c r="V680" s="51">
        <v>82128</v>
      </c>
      <c r="W680" s="46"/>
      <c r="X680" s="46"/>
      <c r="Y680" s="46"/>
      <c r="Z680" s="46"/>
    </row>
    <row r="681" spans="1:26" x14ac:dyDescent="0.25">
      <c r="A681" s="58" t="s">
        <v>1224</v>
      </c>
      <c r="B681" s="383" t="s">
        <v>1278</v>
      </c>
      <c r="C681" s="51">
        <f t="shared" si="150"/>
        <v>74511</v>
      </c>
      <c r="D681" s="51">
        <f>SUM(E681:I681)</f>
        <v>0</v>
      </c>
      <c r="E681" s="51">
        <v>0</v>
      </c>
      <c r="F681" s="51">
        <v>0</v>
      </c>
      <c r="G681" s="51">
        <v>0</v>
      </c>
      <c r="H681" s="51">
        <v>0</v>
      </c>
      <c r="I681" s="51">
        <v>0</v>
      </c>
      <c r="J681" s="51">
        <v>0</v>
      </c>
      <c r="K681" s="164">
        <v>0</v>
      </c>
      <c r="L681" s="51">
        <v>0</v>
      </c>
      <c r="M681" s="51">
        <v>0</v>
      </c>
      <c r="N681" s="165">
        <v>0</v>
      </c>
      <c r="O681" s="51">
        <v>0</v>
      </c>
      <c r="P681" s="153">
        <v>0</v>
      </c>
      <c r="Q681" s="153">
        <v>0</v>
      </c>
      <c r="R681" s="51">
        <v>0</v>
      </c>
      <c r="S681" s="51">
        <v>0</v>
      </c>
      <c r="T681" s="51">
        <v>0</v>
      </c>
      <c r="U681" s="51">
        <v>0</v>
      </c>
      <c r="V681" s="51">
        <v>74511</v>
      </c>
      <c r="W681" s="46"/>
      <c r="X681" s="46"/>
      <c r="Y681" s="46"/>
      <c r="Z681" s="46"/>
    </row>
    <row r="682" spans="1:26" x14ac:dyDescent="0.25">
      <c r="A682" s="58" t="s">
        <v>1276</v>
      </c>
      <c r="B682" s="106" t="s">
        <v>1223</v>
      </c>
      <c r="C682" s="51">
        <f t="shared" si="150"/>
        <v>56634</v>
      </c>
      <c r="D682" s="51">
        <v>0</v>
      </c>
      <c r="E682" s="51">
        <v>0</v>
      </c>
      <c r="F682" s="51">
        <v>0</v>
      </c>
      <c r="G682" s="51">
        <v>0</v>
      </c>
      <c r="H682" s="51">
        <v>0</v>
      </c>
      <c r="I682" s="51">
        <v>0</v>
      </c>
      <c r="J682" s="51">
        <v>0</v>
      </c>
      <c r="K682" s="51">
        <v>0</v>
      </c>
      <c r="L682" s="168">
        <v>0</v>
      </c>
      <c r="M682" s="174">
        <v>0</v>
      </c>
      <c r="N682" s="165">
        <v>0</v>
      </c>
      <c r="O682" s="164">
        <v>0</v>
      </c>
      <c r="P682" s="51">
        <v>0</v>
      </c>
      <c r="Q682" s="51">
        <v>0</v>
      </c>
      <c r="R682" s="165">
        <v>0</v>
      </c>
      <c r="S682" s="165">
        <v>0</v>
      </c>
      <c r="T682" s="165">
        <v>0</v>
      </c>
      <c r="U682" s="165">
        <v>0</v>
      </c>
      <c r="V682" s="51">
        <v>56634</v>
      </c>
      <c r="W682" s="46"/>
      <c r="X682" s="46"/>
      <c r="Y682" s="46"/>
      <c r="Z682" s="46"/>
    </row>
    <row r="683" spans="1:26" x14ac:dyDescent="0.25">
      <c r="A683" s="52" t="s">
        <v>809</v>
      </c>
      <c r="B683" s="41" t="s">
        <v>810</v>
      </c>
      <c r="C683" s="43">
        <f t="shared" ref="C683:V683" si="151">C684+C689+C690+C691+C692</f>
        <v>2783577.0700000003</v>
      </c>
      <c r="D683" s="43">
        <f t="shared" si="151"/>
        <v>2715383.0700000003</v>
      </c>
      <c r="E683" s="43">
        <f t="shared" si="151"/>
        <v>2268688.23</v>
      </c>
      <c r="F683" s="43">
        <f t="shared" si="151"/>
        <v>446694.83999999997</v>
      </c>
      <c r="G683" s="43">
        <f t="shared" si="151"/>
        <v>0</v>
      </c>
      <c r="H683" s="43">
        <f t="shared" si="151"/>
        <v>0</v>
      </c>
      <c r="I683" s="43">
        <f t="shared" si="151"/>
        <v>0</v>
      </c>
      <c r="J683" s="43">
        <f t="shared" si="151"/>
        <v>0</v>
      </c>
      <c r="K683" s="43">
        <f t="shared" si="151"/>
        <v>0</v>
      </c>
      <c r="L683" s="43">
        <f t="shared" si="151"/>
        <v>0</v>
      </c>
      <c r="M683" s="43">
        <f t="shared" si="151"/>
        <v>0</v>
      </c>
      <c r="N683" s="43">
        <f t="shared" si="151"/>
        <v>0</v>
      </c>
      <c r="O683" s="43">
        <f t="shared" si="151"/>
        <v>0</v>
      </c>
      <c r="P683" s="138">
        <f t="shared" si="151"/>
        <v>0</v>
      </c>
      <c r="Q683" s="138">
        <f t="shared" si="151"/>
        <v>0</v>
      </c>
      <c r="R683" s="43">
        <f t="shared" si="151"/>
        <v>0</v>
      </c>
      <c r="S683" s="43">
        <f t="shared" si="151"/>
        <v>0</v>
      </c>
      <c r="T683" s="43">
        <f t="shared" si="151"/>
        <v>0</v>
      </c>
      <c r="U683" s="43">
        <f t="shared" si="151"/>
        <v>0</v>
      </c>
      <c r="V683" s="43">
        <f t="shared" si="151"/>
        <v>68194</v>
      </c>
      <c r="W683" s="46"/>
      <c r="X683" s="46"/>
      <c r="Y683" s="46"/>
      <c r="Z683" s="46"/>
    </row>
    <row r="684" spans="1:26" s="15" customFormat="1" ht="14.25" customHeight="1" x14ac:dyDescent="0.25">
      <c r="A684" s="52" t="s">
        <v>819</v>
      </c>
      <c r="B684" s="41" t="s">
        <v>811</v>
      </c>
      <c r="C684" s="43">
        <f t="shared" ref="C684:V684" si="152">SUM(C685:C688)</f>
        <v>2715383.0700000003</v>
      </c>
      <c r="D684" s="43">
        <f t="shared" si="152"/>
        <v>2715383.0700000003</v>
      </c>
      <c r="E684" s="43">
        <f t="shared" si="152"/>
        <v>2268688.23</v>
      </c>
      <c r="F684" s="43">
        <f t="shared" si="152"/>
        <v>446694.83999999997</v>
      </c>
      <c r="G684" s="43">
        <f t="shared" si="152"/>
        <v>0</v>
      </c>
      <c r="H684" s="43">
        <f t="shared" si="152"/>
        <v>0</v>
      </c>
      <c r="I684" s="43">
        <f t="shared" si="152"/>
        <v>0</v>
      </c>
      <c r="J684" s="43">
        <f t="shared" si="152"/>
        <v>0</v>
      </c>
      <c r="K684" s="43">
        <f t="shared" si="152"/>
        <v>0</v>
      </c>
      <c r="L684" s="43">
        <f t="shared" si="152"/>
        <v>0</v>
      </c>
      <c r="M684" s="43">
        <f t="shared" si="152"/>
        <v>0</v>
      </c>
      <c r="N684" s="43">
        <f t="shared" si="152"/>
        <v>0</v>
      </c>
      <c r="O684" s="43">
        <f t="shared" si="152"/>
        <v>0</v>
      </c>
      <c r="P684" s="43">
        <f t="shared" si="152"/>
        <v>0</v>
      </c>
      <c r="Q684" s="43">
        <f t="shared" si="152"/>
        <v>0</v>
      </c>
      <c r="R684" s="43">
        <f t="shared" si="152"/>
        <v>0</v>
      </c>
      <c r="S684" s="43">
        <f t="shared" si="152"/>
        <v>0</v>
      </c>
      <c r="T684" s="43">
        <f t="shared" si="152"/>
        <v>0</v>
      </c>
      <c r="U684" s="43">
        <f t="shared" si="152"/>
        <v>0</v>
      </c>
      <c r="V684" s="43">
        <f t="shared" si="152"/>
        <v>0</v>
      </c>
      <c r="W684" s="44"/>
      <c r="X684" s="44"/>
      <c r="Y684" s="44"/>
      <c r="Z684" s="44"/>
    </row>
    <row r="685" spans="1:26" ht="15" customHeight="1" x14ac:dyDescent="0.25">
      <c r="A685" s="58" t="s">
        <v>820</v>
      </c>
      <c r="B685" s="25" t="s">
        <v>813</v>
      </c>
      <c r="C685" s="24">
        <f>D685+M685+O685+Q685+V685</f>
        <v>577808.98</v>
      </c>
      <c r="D685" s="24">
        <f>E685+F685</f>
        <v>577808.98</v>
      </c>
      <c r="E685" s="283">
        <v>475979.5</v>
      </c>
      <c r="F685" s="24">
        <v>101829.48</v>
      </c>
      <c r="G685" s="24">
        <v>0</v>
      </c>
      <c r="H685" s="24">
        <v>0</v>
      </c>
      <c r="I685" s="24">
        <v>0</v>
      </c>
      <c r="J685" s="27">
        <v>0</v>
      </c>
      <c r="K685" s="27">
        <v>0</v>
      </c>
      <c r="L685" s="24">
        <v>0</v>
      </c>
      <c r="M685" s="24">
        <v>0</v>
      </c>
      <c r="N685" s="27">
        <v>0</v>
      </c>
      <c r="O685" s="27">
        <v>0</v>
      </c>
      <c r="P685" s="24">
        <v>0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  <c r="W685" s="46"/>
      <c r="X685" s="46"/>
      <c r="Y685" s="46"/>
      <c r="Z685" s="46"/>
    </row>
    <row r="686" spans="1:26" x14ac:dyDescent="0.25">
      <c r="A686" s="58" t="s">
        <v>821</v>
      </c>
      <c r="B686" s="26" t="s">
        <v>814</v>
      </c>
      <c r="C686" s="24">
        <f>D686+M686+Q686+V686</f>
        <v>790653.8600000001</v>
      </c>
      <c r="D686" s="24">
        <f>SUM(E686:I686)</f>
        <v>790653.8600000001</v>
      </c>
      <c r="E686" s="24">
        <v>656748.30000000005</v>
      </c>
      <c r="F686" s="24">
        <v>133905.56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46"/>
      <c r="X686" s="46"/>
      <c r="Y686" s="46"/>
      <c r="Z686" s="46"/>
    </row>
    <row r="687" spans="1:26" ht="15" customHeight="1" x14ac:dyDescent="0.25">
      <c r="A687" s="58" t="s">
        <v>822</v>
      </c>
      <c r="B687" s="26" t="s">
        <v>817</v>
      </c>
      <c r="C687" s="24">
        <f>D687+M687+O687+Q687+V687</f>
        <v>585781.19999999995</v>
      </c>
      <c r="D687" s="24">
        <f>SUM(E687:I687)</f>
        <v>585781.19999999995</v>
      </c>
      <c r="E687" s="24">
        <v>495134.83</v>
      </c>
      <c r="F687" s="24">
        <v>90646.37</v>
      </c>
      <c r="G687" s="24">
        <v>0</v>
      </c>
      <c r="H687" s="24">
        <v>0</v>
      </c>
      <c r="I687" s="24">
        <v>0</v>
      </c>
      <c r="J687" s="27">
        <v>0</v>
      </c>
      <c r="K687" s="27">
        <v>0</v>
      </c>
      <c r="L687" s="24">
        <v>0</v>
      </c>
      <c r="M687" s="24">
        <v>0</v>
      </c>
      <c r="N687" s="27">
        <v>0</v>
      </c>
      <c r="O687" s="27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46"/>
      <c r="X687" s="46"/>
      <c r="Y687" s="46"/>
      <c r="Z687" s="46"/>
    </row>
    <row r="688" spans="1:26" ht="15" customHeight="1" x14ac:dyDescent="0.25">
      <c r="A688" s="58" t="s">
        <v>823</v>
      </c>
      <c r="B688" s="25" t="s">
        <v>818</v>
      </c>
      <c r="C688" s="24">
        <f>D688+M688+O688+Q688+V688</f>
        <v>761139.03</v>
      </c>
      <c r="D688" s="24">
        <f>SUM(E688:I688)</f>
        <v>761139.03</v>
      </c>
      <c r="E688" s="24">
        <v>640825.59999999998</v>
      </c>
      <c r="F688" s="24">
        <v>120313.43</v>
      </c>
      <c r="G688" s="24">
        <v>0</v>
      </c>
      <c r="H688" s="24">
        <v>0</v>
      </c>
      <c r="I688" s="24">
        <v>0</v>
      </c>
      <c r="J688" s="27">
        <v>0</v>
      </c>
      <c r="K688" s="27">
        <v>0</v>
      </c>
      <c r="L688" s="24">
        <v>0</v>
      </c>
      <c r="M688" s="24">
        <v>0</v>
      </c>
      <c r="N688" s="27">
        <v>0</v>
      </c>
      <c r="O688" s="27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46"/>
      <c r="X688" s="46"/>
      <c r="Y688" s="46"/>
      <c r="Z688" s="46"/>
    </row>
    <row r="689" spans="1:26" s="15" customFormat="1" ht="14.25" customHeight="1" x14ac:dyDescent="0.25">
      <c r="A689" s="52" t="s">
        <v>1124</v>
      </c>
      <c r="B689" s="41" t="s">
        <v>1110</v>
      </c>
      <c r="C689" s="43">
        <v>0</v>
      </c>
      <c r="D689" s="43">
        <v>0</v>
      </c>
      <c r="E689" s="43">
        <v>0</v>
      </c>
      <c r="F689" s="43">
        <v>0</v>
      </c>
      <c r="G689" s="43">
        <v>0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43">
        <v>0</v>
      </c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4"/>
      <c r="X689" s="44" t="s">
        <v>1111</v>
      </c>
      <c r="Y689" s="44" t="s">
        <v>1112</v>
      </c>
      <c r="Z689" s="44" t="s">
        <v>1113</v>
      </c>
    </row>
    <row r="690" spans="1:26" s="15" customFormat="1" ht="14.25" customHeight="1" x14ac:dyDescent="0.25">
      <c r="A690" s="52" t="s">
        <v>1125</v>
      </c>
      <c r="B690" s="41" t="s">
        <v>1116</v>
      </c>
      <c r="C690" s="43">
        <v>0</v>
      </c>
      <c r="D690" s="43">
        <v>0</v>
      </c>
      <c r="E690" s="43">
        <v>0</v>
      </c>
      <c r="F690" s="43">
        <v>0</v>
      </c>
      <c r="G690" s="43">
        <v>0</v>
      </c>
      <c r="H690" s="43">
        <v>0</v>
      </c>
      <c r="I690" s="43">
        <v>0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43">
        <v>0</v>
      </c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4"/>
      <c r="X690" s="44" t="s">
        <v>1119</v>
      </c>
      <c r="Y690" s="44" t="s">
        <v>1120</v>
      </c>
      <c r="Z690" s="44"/>
    </row>
    <row r="691" spans="1:26" s="15" customFormat="1" x14ac:dyDescent="0.25">
      <c r="A691" s="52" t="s">
        <v>1130</v>
      </c>
      <c r="B691" s="41" t="s">
        <v>1117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4"/>
      <c r="X691" s="44"/>
      <c r="Y691" s="44"/>
      <c r="Z691" s="44"/>
    </row>
    <row r="692" spans="1:26" s="15" customFormat="1" x14ac:dyDescent="0.25">
      <c r="A692" s="52" t="s">
        <v>1132</v>
      </c>
      <c r="B692" s="41" t="s">
        <v>1143</v>
      </c>
      <c r="C692" s="43">
        <f>C693</f>
        <v>68194</v>
      </c>
      <c r="D692" s="43">
        <f t="shared" ref="D692:V692" si="153">D693</f>
        <v>0</v>
      </c>
      <c r="E692" s="43">
        <f t="shared" si="153"/>
        <v>0</v>
      </c>
      <c r="F692" s="43">
        <f t="shared" si="153"/>
        <v>0</v>
      </c>
      <c r="G692" s="43">
        <f t="shared" si="153"/>
        <v>0</v>
      </c>
      <c r="H692" s="43">
        <f t="shared" si="153"/>
        <v>0</v>
      </c>
      <c r="I692" s="43">
        <f t="shared" si="153"/>
        <v>0</v>
      </c>
      <c r="J692" s="43">
        <f t="shared" si="153"/>
        <v>0</v>
      </c>
      <c r="K692" s="43">
        <f t="shared" si="153"/>
        <v>0</v>
      </c>
      <c r="L692" s="137">
        <f t="shared" si="153"/>
        <v>0</v>
      </c>
      <c r="M692" s="137">
        <f t="shared" si="153"/>
        <v>0</v>
      </c>
      <c r="N692" s="43">
        <f t="shared" si="153"/>
        <v>0</v>
      </c>
      <c r="O692" s="43">
        <f t="shared" si="153"/>
        <v>0</v>
      </c>
      <c r="P692" s="43">
        <f t="shared" si="153"/>
        <v>0</v>
      </c>
      <c r="Q692" s="43">
        <f t="shared" si="153"/>
        <v>0</v>
      </c>
      <c r="R692" s="43">
        <f t="shared" si="153"/>
        <v>0</v>
      </c>
      <c r="S692" s="43">
        <f t="shared" si="153"/>
        <v>0</v>
      </c>
      <c r="T692" s="43">
        <f t="shared" si="153"/>
        <v>0</v>
      </c>
      <c r="U692" s="43">
        <f t="shared" si="153"/>
        <v>0</v>
      </c>
      <c r="V692" s="43">
        <f t="shared" si="153"/>
        <v>68194</v>
      </c>
      <c r="W692" s="44"/>
      <c r="X692" s="44"/>
      <c r="Y692" s="44"/>
      <c r="Z692" s="44"/>
    </row>
    <row r="693" spans="1:26" s="15" customFormat="1" ht="14.25" customHeight="1" x14ac:dyDescent="0.25">
      <c r="A693" s="58" t="s">
        <v>1138</v>
      </c>
      <c r="B693" s="47" t="s">
        <v>1133</v>
      </c>
      <c r="C693" s="51">
        <f>D693+M693+Q693+V693</f>
        <v>68194</v>
      </c>
      <c r="D693" s="51">
        <f>SUM(E693:I693)</f>
        <v>0</v>
      </c>
      <c r="E693" s="51">
        <v>0</v>
      </c>
      <c r="F693" s="51">
        <v>0</v>
      </c>
      <c r="G693" s="51">
        <v>0</v>
      </c>
      <c r="H693" s="51">
        <v>0</v>
      </c>
      <c r="I693" s="51">
        <v>0</v>
      </c>
      <c r="J693" s="51">
        <v>0</v>
      </c>
      <c r="K693" s="164">
        <v>0</v>
      </c>
      <c r="L693" s="51">
        <v>0</v>
      </c>
      <c r="M693" s="51">
        <v>0</v>
      </c>
      <c r="N693" s="257">
        <v>0</v>
      </c>
      <c r="O693" s="157">
        <v>0</v>
      </c>
      <c r="P693" s="51">
        <v>0</v>
      </c>
      <c r="Q693" s="51">
        <v>0</v>
      </c>
      <c r="R693" s="51">
        <v>0</v>
      </c>
      <c r="S693" s="51">
        <v>0</v>
      </c>
      <c r="T693" s="51">
        <v>0</v>
      </c>
      <c r="U693" s="51">
        <v>0</v>
      </c>
      <c r="V693" s="51">
        <v>68194</v>
      </c>
      <c r="W693" s="44"/>
      <c r="X693" s="44"/>
      <c r="Y693" s="44"/>
      <c r="Z693" s="44"/>
    </row>
    <row r="694" spans="1:26" x14ac:dyDescent="0.25">
      <c r="A694" s="52" t="s">
        <v>1181</v>
      </c>
      <c r="B694" s="41" t="s">
        <v>1182</v>
      </c>
      <c r="C694" s="43">
        <f t="shared" ref="C694:V694" si="154">C695+C697+C705+C706</f>
        <v>1078188</v>
      </c>
      <c r="D694" s="43">
        <f t="shared" si="154"/>
        <v>0</v>
      </c>
      <c r="E694" s="43">
        <f t="shared" si="154"/>
        <v>0</v>
      </c>
      <c r="F694" s="43">
        <f t="shared" si="154"/>
        <v>0</v>
      </c>
      <c r="G694" s="43">
        <f t="shared" si="154"/>
        <v>0</v>
      </c>
      <c r="H694" s="43">
        <f t="shared" si="154"/>
        <v>0</v>
      </c>
      <c r="I694" s="43">
        <f t="shared" si="154"/>
        <v>0</v>
      </c>
      <c r="J694" s="43">
        <f t="shared" si="154"/>
        <v>0</v>
      </c>
      <c r="K694" s="43">
        <f t="shared" si="154"/>
        <v>0</v>
      </c>
      <c r="L694" s="138">
        <f t="shared" si="154"/>
        <v>0</v>
      </c>
      <c r="M694" s="138">
        <f t="shared" si="154"/>
        <v>0</v>
      </c>
      <c r="N694" s="43">
        <f t="shared" si="154"/>
        <v>0</v>
      </c>
      <c r="O694" s="43">
        <f t="shared" si="154"/>
        <v>0</v>
      </c>
      <c r="P694" s="43">
        <f t="shared" si="154"/>
        <v>0</v>
      </c>
      <c r="Q694" s="43">
        <f t="shared" si="154"/>
        <v>0</v>
      </c>
      <c r="R694" s="43">
        <f t="shared" si="154"/>
        <v>0</v>
      </c>
      <c r="S694" s="43">
        <f t="shared" si="154"/>
        <v>0</v>
      </c>
      <c r="T694" s="43">
        <f t="shared" si="154"/>
        <v>0</v>
      </c>
      <c r="U694" s="43">
        <f t="shared" si="154"/>
        <v>0</v>
      </c>
      <c r="V694" s="43">
        <f t="shared" si="154"/>
        <v>1078188</v>
      </c>
      <c r="W694" s="46"/>
      <c r="X694" s="46"/>
      <c r="Y694" s="46"/>
      <c r="Z694" s="46"/>
    </row>
    <row r="695" spans="1:26" s="15" customFormat="1" ht="14.25" customHeight="1" x14ac:dyDescent="0.25">
      <c r="A695" s="52" t="s">
        <v>1186</v>
      </c>
      <c r="B695" s="41" t="s">
        <v>1185</v>
      </c>
      <c r="C695" s="43">
        <f t="shared" ref="C695:L695" si="155">C696</f>
        <v>101912</v>
      </c>
      <c r="D695" s="43">
        <f t="shared" si="155"/>
        <v>0</v>
      </c>
      <c r="E695" s="137">
        <f t="shared" si="155"/>
        <v>0</v>
      </c>
      <c r="F695" s="137">
        <f t="shared" si="155"/>
        <v>0</v>
      </c>
      <c r="G695" s="43">
        <f t="shared" si="155"/>
        <v>0</v>
      </c>
      <c r="H695" s="43">
        <f t="shared" si="155"/>
        <v>0</v>
      </c>
      <c r="I695" s="43">
        <f t="shared" si="155"/>
        <v>0</v>
      </c>
      <c r="J695" s="43">
        <f t="shared" si="155"/>
        <v>0</v>
      </c>
      <c r="K695" s="43">
        <f t="shared" si="155"/>
        <v>0</v>
      </c>
      <c r="L695" s="43">
        <f t="shared" si="155"/>
        <v>0</v>
      </c>
      <c r="M695" s="43">
        <f t="shared" ref="M695:V695" si="156">M696</f>
        <v>0</v>
      </c>
      <c r="N695" s="43">
        <f t="shared" si="156"/>
        <v>0</v>
      </c>
      <c r="O695" s="43">
        <f t="shared" si="156"/>
        <v>0</v>
      </c>
      <c r="P695" s="43">
        <f t="shared" si="156"/>
        <v>0</v>
      </c>
      <c r="Q695" s="43">
        <f t="shared" si="156"/>
        <v>0</v>
      </c>
      <c r="R695" s="43">
        <f t="shared" si="156"/>
        <v>0</v>
      </c>
      <c r="S695" s="43">
        <f t="shared" si="156"/>
        <v>0</v>
      </c>
      <c r="T695" s="43">
        <f t="shared" si="156"/>
        <v>0</v>
      </c>
      <c r="U695" s="43">
        <f t="shared" si="156"/>
        <v>0</v>
      </c>
      <c r="V695" s="43">
        <f t="shared" si="156"/>
        <v>101912</v>
      </c>
      <c r="W695" s="43">
        <f>SUM(W713:W714)</f>
        <v>0</v>
      </c>
      <c r="X695" s="43">
        <f>SUM(X713:X714)</f>
        <v>0</v>
      </c>
      <c r="Y695" s="44"/>
      <c r="Z695" s="44"/>
    </row>
    <row r="696" spans="1:26" x14ac:dyDescent="0.25">
      <c r="A696" s="58" t="s">
        <v>1184</v>
      </c>
      <c r="B696" s="47" t="s">
        <v>1183</v>
      </c>
      <c r="C696" s="51">
        <f>D696+M696+O696+Q696+V696</f>
        <v>101912</v>
      </c>
      <c r="D696" s="164">
        <f>SUM(E696:I696)</f>
        <v>0</v>
      </c>
      <c r="E696" s="51">
        <v>0</v>
      </c>
      <c r="F696" s="51">
        <v>0</v>
      </c>
      <c r="G696" s="165">
        <v>0</v>
      </c>
      <c r="H696" s="51">
        <v>0</v>
      </c>
      <c r="I696" s="51">
        <v>0</v>
      </c>
      <c r="J696" s="157">
        <v>0</v>
      </c>
      <c r="K696" s="157">
        <v>0</v>
      </c>
      <c r="L696" s="51">
        <v>0</v>
      </c>
      <c r="M696" s="51">
        <v>0</v>
      </c>
      <c r="N696" s="157">
        <v>0</v>
      </c>
      <c r="O696" s="157">
        <v>0</v>
      </c>
      <c r="P696" s="51">
        <v>0</v>
      </c>
      <c r="Q696" s="51">
        <v>0</v>
      </c>
      <c r="R696" s="51">
        <v>0</v>
      </c>
      <c r="S696" s="51">
        <v>0</v>
      </c>
      <c r="T696" s="51">
        <v>0</v>
      </c>
      <c r="U696" s="51">
        <v>0</v>
      </c>
      <c r="V696" s="51">
        <v>101912</v>
      </c>
      <c r="W696" s="46"/>
      <c r="X696" s="46"/>
      <c r="Y696" s="46"/>
      <c r="Z696" s="46"/>
    </row>
    <row r="697" spans="1:26" s="15" customFormat="1" ht="14.25" customHeight="1" x14ac:dyDescent="0.25">
      <c r="A697" s="52" t="s">
        <v>1212</v>
      </c>
      <c r="B697" s="41" t="s">
        <v>1220</v>
      </c>
      <c r="C697" s="43">
        <f>SUM(C698:C704)</f>
        <v>417259</v>
      </c>
      <c r="D697" s="43">
        <f t="shared" ref="D697:V697" si="157">SUM(D698:D704)</f>
        <v>0</v>
      </c>
      <c r="E697" s="138">
        <f t="shared" si="157"/>
        <v>0</v>
      </c>
      <c r="F697" s="138">
        <f t="shared" si="157"/>
        <v>0</v>
      </c>
      <c r="G697" s="43">
        <f t="shared" si="157"/>
        <v>0</v>
      </c>
      <c r="H697" s="43">
        <f t="shared" si="157"/>
        <v>0</v>
      </c>
      <c r="I697" s="43">
        <f t="shared" si="157"/>
        <v>0</v>
      </c>
      <c r="J697" s="43">
        <f t="shared" si="157"/>
        <v>0</v>
      </c>
      <c r="K697" s="43">
        <f t="shared" si="157"/>
        <v>0</v>
      </c>
      <c r="L697" s="43">
        <f t="shared" si="157"/>
        <v>0</v>
      </c>
      <c r="M697" s="43">
        <f t="shared" si="157"/>
        <v>0</v>
      </c>
      <c r="N697" s="43">
        <f t="shared" si="157"/>
        <v>0</v>
      </c>
      <c r="O697" s="43">
        <f t="shared" si="157"/>
        <v>0</v>
      </c>
      <c r="P697" s="137">
        <f t="shared" si="157"/>
        <v>0</v>
      </c>
      <c r="Q697" s="137">
        <f t="shared" si="157"/>
        <v>0</v>
      </c>
      <c r="R697" s="43">
        <f t="shared" si="157"/>
        <v>0</v>
      </c>
      <c r="S697" s="43">
        <f t="shared" si="157"/>
        <v>0</v>
      </c>
      <c r="T697" s="43">
        <f t="shared" si="157"/>
        <v>0</v>
      </c>
      <c r="U697" s="43">
        <f t="shared" si="157"/>
        <v>0</v>
      </c>
      <c r="V697" s="43">
        <f t="shared" si="157"/>
        <v>417259</v>
      </c>
      <c r="W697" s="44"/>
      <c r="X697" s="44"/>
      <c r="Y697" s="44"/>
      <c r="Z697" s="44"/>
    </row>
    <row r="698" spans="1:26" ht="15" customHeight="1" x14ac:dyDescent="0.25">
      <c r="A698" s="58" t="s">
        <v>1213</v>
      </c>
      <c r="B698" s="47" t="s">
        <v>1205</v>
      </c>
      <c r="C698" s="51">
        <f t="shared" ref="C698:C704" si="158">D698+M698+O698+Q698+V698</f>
        <v>62677</v>
      </c>
      <c r="D698" s="51">
        <f t="shared" ref="D698:D704" si="159">SUM(E698:I698)</f>
        <v>0</v>
      </c>
      <c r="E698" s="153">
        <v>0</v>
      </c>
      <c r="F698" s="51">
        <v>0</v>
      </c>
      <c r="G698" s="51">
        <v>0</v>
      </c>
      <c r="H698" s="51">
        <v>0</v>
      </c>
      <c r="I698" s="51">
        <v>0</v>
      </c>
      <c r="J698" s="157">
        <v>0</v>
      </c>
      <c r="K698" s="256">
        <v>0</v>
      </c>
      <c r="L698" s="51">
        <v>0</v>
      </c>
      <c r="M698" s="51">
        <v>0</v>
      </c>
      <c r="N698" s="257">
        <v>0</v>
      </c>
      <c r="O698" s="256">
        <v>0</v>
      </c>
      <c r="P698" s="51">
        <v>0</v>
      </c>
      <c r="Q698" s="51">
        <v>0</v>
      </c>
      <c r="R698" s="165">
        <v>0</v>
      </c>
      <c r="S698" s="51">
        <v>0</v>
      </c>
      <c r="T698" s="51">
        <v>0</v>
      </c>
      <c r="U698" s="51">
        <v>0</v>
      </c>
      <c r="V698" s="51">
        <v>62677</v>
      </c>
      <c r="W698" s="100" t="s">
        <v>1187</v>
      </c>
      <c r="X698" s="46"/>
      <c r="Y698" s="46"/>
      <c r="Z698" s="46"/>
    </row>
    <row r="699" spans="1:26" ht="15" customHeight="1" x14ac:dyDescent="0.25">
      <c r="A699" s="58" t="s">
        <v>1214</v>
      </c>
      <c r="B699" s="47" t="s">
        <v>1206</v>
      </c>
      <c r="C699" s="51">
        <f t="shared" si="158"/>
        <v>62677</v>
      </c>
      <c r="D699" s="164">
        <f t="shared" si="159"/>
        <v>0</v>
      </c>
      <c r="E699" s="51">
        <v>0</v>
      </c>
      <c r="F699" s="51">
        <v>0</v>
      </c>
      <c r="G699" s="51">
        <v>0</v>
      </c>
      <c r="H699" s="51">
        <v>0</v>
      </c>
      <c r="I699" s="51">
        <v>0</v>
      </c>
      <c r="J699" s="157">
        <v>0</v>
      </c>
      <c r="K699" s="157">
        <v>0</v>
      </c>
      <c r="L699" s="168">
        <v>0</v>
      </c>
      <c r="M699" s="168">
        <v>0</v>
      </c>
      <c r="N699" s="157">
        <v>0</v>
      </c>
      <c r="O699" s="256">
        <v>0</v>
      </c>
      <c r="P699" s="51">
        <v>0</v>
      </c>
      <c r="Q699" s="51">
        <v>0</v>
      </c>
      <c r="R699" s="165">
        <v>0</v>
      </c>
      <c r="S699" s="51">
        <v>0</v>
      </c>
      <c r="T699" s="51">
        <v>0</v>
      </c>
      <c r="U699" s="51">
        <v>0</v>
      </c>
      <c r="V699" s="51">
        <v>62677</v>
      </c>
      <c r="W699" s="100" t="s">
        <v>1187</v>
      </c>
      <c r="X699" s="46"/>
      <c r="Y699" s="46"/>
      <c r="Z699" s="46"/>
    </row>
    <row r="700" spans="1:26" ht="15" customHeight="1" x14ac:dyDescent="0.25">
      <c r="A700" s="58" t="s">
        <v>1215</v>
      </c>
      <c r="B700" s="47" t="s">
        <v>1207</v>
      </c>
      <c r="C700" s="51">
        <f t="shared" si="158"/>
        <v>62677</v>
      </c>
      <c r="D700" s="51">
        <f t="shared" si="159"/>
        <v>0</v>
      </c>
      <c r="E700" s="51">
        <v>0</v>
      </c>
      <c r="F700" s="51">
        <v>0</v>
      </c>
      <c r="G700" s="51">
        <v>0</v>
      </c>
      <c r="H700" s="51">
        <v>0</v>
      </c>
      <c r="I700" s="51">
        <v>0</v>
      </c>
      <c r="J700" s="51">
        <v>0</v>
      </c>
      <c r="K700" s="51">
        <v>0</v>
      </c>
      <c r="L700" s="51">
        <v>0</v>
      </c>
      <c r="M700" s="51">
        <v>0</v>
      </c>
      <c r="N700" s="51">
        <v>0</v>
      </c>
      <c r="O700" s="164">
        <v>0</v>
      </c>
      <c r="P700" s="51">
        <v>0</v>
      </c>
      <c r="Q700" s="51">
        <v>0</v>
      </c>
      <c r="R700" s="165">
        <v>0</v>
      </c>
      <c r="S700" s="51">
        <v>0</v>
      </c>
      <c r="T700" s="51">
        <v>0</v>
      </c>
      <c r="U700" s="51">
        <v>0</v>
      </c>
      <c r="V700" s="51">
        <v>62677</v>
      </c>
      <c r="W700" s="100" t="s">
        <v>1187</v>
      </c>
      <c r="X700" s="46"/>
      <c r="Y700" s="46"/>
      <c r="Z700" s="46"/>
    </row>
    <row r="701" spans="1:26" ht="15" customHeight="1" x14ac:dyDescent="0.25">
      <c r="A701" s="58" t="s">
        <v>1216</v>
      </c>
      <c r="B701" s="47" t="s">
        <v>1208</v>
      </c>
      <c r="C701" s="51">
        <f t="shared" si="158"/>
        <v>62677</v>
      </c>
      <c r="D701" s="51">
        <f t="shared" si="159"/>
        <v>0</v>
      </c>
      <c r="E701" s="51">
        <v>0</v>
      </c>
      <c r="F701" s="51">
        <v>0</v>
      </c>
      <c r="G701" s="51">
        <v>0</v>
      </c>
      <c r="H701" s="51">
        <v>0</v>
      </c>
      <c r="I701" s="51">
        <v>0</v>
      </c>
      <c r="J701" s="51">
        <v>0</v>
      </c>
      <c r="K701" s="51">
        <v>0</v>
      </c>
      <c r="L701" s="51">
        <v>0</v>
      </c>
      <c r="M701" s="51">
        <v>0</v>
      </c>
      <c r="N701" s="51">
        <v>0</v>
      </c>
      <c r="O701" s="164">
        <v>0</v>
      </c>
      <c r="P701" s="51">
        <v>0</v>
      </c>
      <c r="Q701" s="51">
        <v>0</v>
      </c>
      <c r="R701" s="165">
        <v>0</v>
      </c>
      <c r="S701" s="51">
        <v>0</v>
      </c>
      <c r="T701" s="51">
        <v>0</v>
      </c>
      <c r="U701" s="51">
        <v>0</v>
      </c>
      <c r="V701" s="51">
        <v>62677</v>
      </c>
      <c r="W701" s="100" t="s">
        <v>1187</v>
      </c>
      <c r="X701" s="46"/>
      <c r="Y701" s="46"/>
      <c r="Z701" s="46"/>
    </row>
    <row r="702" spans="1:26" ht="15" customHeight="1" x14ac:dyDescent="0.25">
      <c r="A702" s="58" t="s">
        <v>1217</v>
      </c>
      <c r="B702" s="47" t="s">
        <v>1209</v>
      </c>
      <c r="C702" s="51">
        <f t="shared" si="158"/>
        <v>55517</v>
      </c>
      <c r="D702" s="51">
        <f t="shared" si="159"/>
        <v>0</v>
      </c>
      <c r="E702" s="51">
        <v>0</v>
      </c>
      <c r="F702" s="51">
        <v>0</v>
      </c>
      <c r="G702" s="51">
        <v>0</v>
      </c>
      <c r="H702" s="51">
        <v>0</v>
      </c>
      <c r="I702" s="51">
        <v>0</v>
      </c>
      <c r="J702" s="51">
        <v>0</v>
      </c>
      <c r="K702" s="51">
        <v>0</v>
      </c>
      <c r="L702" s="51">
        <v>0</v>
      </c>
      <c r="M702" s="51">
        <v>0</v>
      </c>
      <c r="N702" s="51">
        <v>0</v>
      </c>
      <c r="O702" s="164">
        <v>0</v>
      </c>
      <c r="P702" s="51">
        <v>0</v>
      </c>
      <c r="Q702" s="51">
        <v>0</v>
      </c>
      <c r="R702" s="165">
        <v>0</v>
      </c>
      <c r="S702" s="51">
        <v>0</v>
      </c>
      <c r="T702" s="51">
        <v>0</v>
      </c>
      <c r="U702" s="51">
        <v>0</v>
      </c>
      <c r="V702" s="51">
        <v>55517</v>
      </c>
      <c r="W702" s="100"/>
      <c r="X702" s="46"/>
      <c r="Y702" s="46"/>
      <c r="Z702" s="46"/>
    </row>
    <row r="703" spans="1:26" ht="15" customHeight="1" x14ac:dyDescent="0.25">
      <c r="A703" s="58" t="s">
        <v>1218</v>
      </c>
      <c r="B703" s="47" t="s">
        <v>1210</v>
      </c>
      <c r="C703" s="51">
        <f t="shared" si="158"/>
        <v>55517</v>
      </c>
      <c r="D703" s="51">
        <f t="shared" si="159"/>
        <v>0</v>
      </c>
      <c r="E703" s="51">
        <v>0</v>
      </c>
      <c r="F703" s="51">
        <v>0</v>
      </c>
      <c r="G703" s="51">
        <v>0</v>
      </c>
      <c r="H703" s="51">
        <v>0</v>
      </c>
      <c r="I703" s="51">
        <v>0</v>
      </c>
      <c r="J703" s="51">
        <v>0</v>
      </c>
      <c r="K703" s="51">
        <v>0</v>
      </c>
      <c r="L703" s="51">
        <v>0</v>
      </c>
      <c r="M703" s="51">
        <v>0</v>
      </c>
      <c r="N703" s="51">
        <v>0</v>
      </c>
      <c r="O703" s="164">
        <v>0</v>
      </c>
      <c r="P703" s="51">
        <v>0</v>
      </c>
      <c r="Q703" s="51">
        <v>0</v>
      </c>
      <c r="R703" s="165">
        <v>0</v>
      </c>
      <c r="S703" s="51">
        <v>0</v>
      </c>
      <c r="T703" s="51">
        <v>0</v>
      </c>
      <c r="U703" s="51">
        <v>0</v>
      </c>
      <c r="V703" s="51">
        <v>55517</v>
      </c>
      <c r="W703" s="100"/>
      <c r="X703" s="46"/>
      <c r="Y703" s="46"/>
      <c r="Z703" s="46"/>
    </row>
    <row r="704" spans="1:26" ht="15" customHeight="1" x14ac:dyDescent="0.25">
      <c r="A704" s="58" t="s">
        <v>1219</v>
      </c>
      <c r="B704" s="47" t="s">
        <v>1211</v>
      </c>
      <c r="C704" s="51">
        <f t="shared" si="158"/>
        <v>55517</v>
      </c>
      <c r="D704" s="51">
        <f t="shared" si="159"/>
        <v>0</v>
      </c>
      <c r="E704" s="51">
        <v>0</v>
      </c>
      <c r="F704" s="51">
        <v>0</v>
      </c>
      <c r="G704" s="51">
        <v>0</v>
      </c>
      <c r="H704" s="51">
        <v>0</v>
      </c>
      <c r="I704" s="51">
        <v>0</v>
      </c>
      <c r="J704" s="157">
        <v>0</v>
      </c>
      <c r="K704" s="157">
        <v>0</v>
      </c>
      <c r="L704" s="51">
        <v>0</v>
      </c>
      <c r="M704" s="51">
        <v>0</v>
      </c>
      <c r="N704" s="157">
        <v>0</v>
      </c>
      <c r="O704" s="256">
        <v>0</v>
      </c>
      <c r="P704" s="51">
        <v>0</v>
      </c>
      <c r="Q704" s="51">
        <v>0</v>
      </c>
      <c r="R704" s="165">
        <v>0</v>
      </c>
      <c r="S704" s="51">
        <v>0</v>
      </c>
      <c r="T704" s="51">
        <v>0</v>
      </c>
      <c r="U704" s="51">
        <v>0</v>
      </c>
      <c r="V704" s="51">
        <v>55517</v>
      </c>
      <c r="W704" s="100" t="s">
        <v>1187</v>
      </c>
      <c r="X704" s="46"/>
      <c r="Y704" s="46"/>
      <c r="Z704" s="46"/>
    </row>
    <row r="705" spans="1:26" s="15" customFormat="1" ht="14.25" customHeight="1" x14ac:dyDescent="0.25">
      <c r="A705" s="52" t="s">
        <v>1279</v>
      </c>
      <c r="B705" s="41" t="s">
        <v>1280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4"/>
      <c r="X705" s="44"/>
      <c r="Y705" s="44"/>
      <c r="Z705" s="44"/>
    </row>
    <row r="706" spans="1:26" s="15" customFormat="1" ht="14.25" customHeight="1" x14ac:dyDescent="0.25">
      <c r="A706" s="52" t="s">
        <v>1287</v>
      </c>
      <c r="B706" s="41" t="s">
        <v>1286</v>
      </c>
      <c r="C706" s="43">
        <f>SUM(C707:C712)</f>
        <v>559017</v>
      </c>
      <c r="D706" s="43">
        <f t="shared" ref="D706:V706" si="160">SUM(D707:D712)</f>
        <v>0</v>
      </c>
      <c r="E706" s="137">
        <f t="shared" si="160"/>
        <v>0</v>
      </c>
      <c r="F706" s="258">
        <f t="shared" si="160"/>
        <v>0</v>
      </c>
      <c r="G706" s="43">
        <f t="shared" si="160"/>
        <v>0</v>
      </c>
      <c r="H706" s="43">
        <f t="shared" si="160"/>
        <v>0</v>
      </c>
      <c r="I706" s="43">
        <f t="shared" si="160"/>
        <v>0</v>
      </c>
      <c r="J706" s="43">
        <f t="shared" si="160"/>
        <v>0</v>
      </c>
      <c r="K706" s="43">
        <f t="shared" si="160"/>
        <v>0</v>
      </c>
      <c r="L706" s="138">
        <f t="shared" si="160"/>
        <v>0</v>
      </c>
      <c r="M706" s="138">
        <f t="shared" si="160"/>
        <v>0</v>
      </c>
      <c r="N706" s="43">
        <f t="shared" si="160"/>
        <v>0</v>
      </c>
      <c r="O706" s="43">
        <f t="shared" si="160"/>
        <v>0</v>
      </c>
      <c r="P706" s="138">
        <f t="shared" si="160"/>
        <v>0</v>
      </c>
      <c r="Q706" s="138">
        <f t="shared" si="160"/>
        <v>0</v>
      </c>
      <c r="R706" s="43">
        <f t="shared" si="160"/>
        <v>0</v>
      </c>
      <c r="S706" s="43">
        <f t="shared" si="160"/>
        <v>0</v>
      </c>
      <c r="T706" s="43">
        <f t="shared" si="160"/>
        <v>0</v>
      </c>
      <c r="U706" s="43">
        <f t="shared" si="160"/>
        <v>0</v>
      </c>
      <c r="V706" s="43">
        <f t="shared" si="160"/>
        <v>559017</v>
      </c>
      <c r="W706" s="44"/>
      <c r="X706" s="44"/>
      <c r="Y706" s="44"/>
      <c r="Z706" s="44"/>
    </row>
    <row r="707" spans="1:26" ht="15" customHeight="1" x14ac:dyDescent="0.25">
      <c r="A707" s="58" t="s">
        <v>27</v>
      </c>
      <c r="B707" s="47" t="s">
        <v>1288</v>
      </c>
      <c r="C707" s="51">
        <f t="shared" ref="C707:C712" si="161">D707+M707+O707+Q707+V707</f>
        <v>101157</v>
      </c>
      <c r="D707" s="51">
        <f t="shared" ref="D707:D712" si="162">SUM(E707:I707)</f>
        <v>0</v>
      </c>
      <c r="E707" s="51">
        <v>0</v>
      </c>
      <c r="F707" s="51">
        <v>0</v>
      </c>
      <c r="G707" s="51">
        <v>0</v>
      </c>
      <c r="H707" s="51">
        <v>0</v>
      </c>
      <c r="I707" s="51">
        <v>0</v>
      </c>
      <c r="J707" s="51">
        <v>0</v>
      </c>
      <c r="K707" s="51">
        <v>0</v>
      </c>
      <c r="L707" s="51">
        <v>0</v>
      </c>
      <c r="M707" s="51">
        <v>0</v>
      </c>
      <c r="N707" s="51">
        <v>0</v>
      </c>
      <c r="O707" s="51">
        <v>0</v>
      </c>
      <c r="P707" s="51">
        <v>0</v>
      </c>
      <c r="Q707" s="51">
        <v>0</v>
      </c>
      <c r="R707" s="51">
        <v>0</v>
      </c>
      <c r="S707" s="51">
        <v>0</v>
      </c>
      <c r="T707" s="51">
        <v>0</v>
      </c>
      <c r="U707" s="51">
        <v>0</v>
      </c>
      <c r="V707" s="51">
        <v>101157</v>
      </c>
      <c r="W707" s="100" t="s">
        <v>1187</v>
      </c>
      <c r="X707" s="46"/>
      <c r="Y707" s="46"/>
      <c r="Z707" s="46"/>
    </row>
    <row r="708" spans="1:26" ht="15" customHeight="1" x14ac:dyDescent="0.25">
      <c r="A708" s="58" t="s">
        <v>28</v>
      </c>
      <c r="B708" s="47" t="s">
        <v>1289</v>
      </c>
      <c r="C708" s="51">
        <f t="shared" si="161"/>
        <v>75403</v>
      </c>
      <c r="D708" s="51">
        <f t="shared" si="162"/>
        <v>0</v>
      </c>
      <c r="E708" s="51">
        <v>0</v>
      </c>
      <c r="F708" s="51">
        <v>0</v>
      </c>
      <c r="G708" s="51">
        <v>0</v>
      </c>
      <c r="H708" s="51">
        <v>0</v>
      </c>
      <c r="I708" s="51">
        <v>0</v>
      </c>
      <c r="J708" s="51">
        <v>0</v>
      </c>
      <c r="K708" s="51">
        <v>0</v>
      </c>
      <c r="L708" s="51">
        <v>0</v>
      </c>
      <c r="M708" s="51">
        <v>0</v>
      </c>
      <c r="N708" s="51">
        <v>0</v>
      </c>
      <c r="O708" s="157">
        <v>0</v>
      </c>
      <c r="P708" s="51">
        <v>0</v>
      </c>
      <c r="Q708" s="51">
        <v>0</v>
      </c>
      <c r="R708" s="51">
        <v>0</v>
      </c>
      <c r="S708" s="51">
        <v>0</v>
      </c>
      <c r="T708" s="51">
        <v>0</v>
      </c>
      <c r="U708" s="51">
        <v>0</v>
      </c>
      <c r="V708" s="51">
        <v>75403</v>
      </c>
      <c r="W708" s="100" t="s">
        <v>1187</v>
      </c>
      <c r="X708" s="46"/>
      <c r="Y708" s="46"/>
      <c r="Z708" s="46"/>
    </row>
    <row r="709" spans="1:26" ht="15" customHeight="1" x14ac:dyDescent="0.25">
      <c r="A709" s="58" t="s">
        <v>29</v>
      </c>
      <c r="B709" s="47" t="s">
        <v>1290</v>
      </c>
      <c r="C709" s="51">
        <f t="shared" si="161"/>
        <v>102789</v>
      </c>
      <c r="D709" s="164">
        <f t="shared" si="162"/>
        <v>0</v>
      </c>
      <c r="E709" s="51">
        <v>0</v>
      </c>
      <c r="F709" s="51">
        <v>0</v>
      </c>
      <c r="G709" s="51">
        <v>0</v>
      </c>
      <c r="H709" s="51">
        <v>0</v>
      </c>
      <c r="I709" s="51">
        <v>0</v>
      </c>
      <c r="J709" s="51">
        <v>0</v>
      </c>
      <c r="K709" s="51">
        <v>0</v>
      </c>
      <c r="L709" s="51">
        <v>0</v>
      </c>
      <c r="M709" s="51">
        <v>0</v>
      </c>
      <c r="N709" s="51">
        <v>0</v>
      </c>
      <c r="O709" s="157">
        <v>0</v>
      </c>
      <c r="P709" s="51">
        <v>0</v>
      </c>
      <c r="Q709" s="51">
        <v>0</v>
      </c>
      <c r="R709" s="51">
        <v>0</v>
      </c>
      <c r="S709" s="51">
        <v>0</v>
      </c>
      <c r="T709" s="51">
        <v>0</v>
      </c>
      <c r="U709" s="51">
        <v>0</v>
      </c>
      <c r="V709" s="51">
        <v>102789</v>
      </c>
      <c r="W709" s="100" t="s">
        <v>1187</v>
      </c>
      <c r="X709" s="46"/>
      <c r="Y709" s="46"/>
      <c r="Z709" s="46"/>
    </row>
    <row r="710" spans="1:26" ht="15" customHeight="1" x14ac:dyDescent="0.25">
      <c r="A710" s="58" t="s">
        <v>30</v>
      </c>
      <c r="B710" s="47" t="s">
        <v>1291</v>
      </c>
      <c r="C710" s="51">
        <f t="shared" si="161"/>
        <v>102789</v>
      </c>
      <c r="D710" s="51">
        <f t="shared" si="162"/>
        <v>0</v>
      </c>
      <c r="E710" s="51">
        <v>0</v>
      </c>
      <c r="F710" s="51">
        <v>0</v>
      </c>
      <c r="G710" s="51">
        <v>0</v>
      </c>
      <c r="H710" s="51">
        <v>0</v>
      </c>
      <c r="I710" s="51">
        <v>0</v>
      </c>
      <c r="J710" s="51">
        <v>0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51">
        <v>0</v>
      </c>
      <c r="Q710" s="51">
        <v>0</v>
      </c>
      <c r="R710" s="51">
        <v>0</v>
      </c>
      <c r="S710" s="51">
        <v>0</v>
      </c>
      <c r="T710" s="51">
        <v>0</v>
      </c>
      <c r="U710" s="51">
        <v>0</v>
      </c>
      <c r="V710" s="51">
        <v>102789</v>
      </c>
      <c r="W710" s="100"/>
      <c r="X710" s="46"/>
      <c r="Y710" s="46"/>
      <c r="Z710" s="46"/>
    </row>
    <row r="711" spans="1:26" ht="15" customHeight="1" x14ac:dyDescent="0.25">
      <c r="A711" s="58" t="s">
        <v>75</v>
      </c>
      <c r="B711" s="47" t="s">
        <v>1292</v>
      </c>
      <c r="C711" s="51">
        <f t="shared" si="161"/>
        <v>75125</v>
      </c>
      <c r="D711" s="51">
        <f t="shared" si="162"/>
        <v>0</v>
      </c>
      <c r="E711" s="51">
        <v>0</v>
      </c>
      <c r="F711" s="51">
        <v>0</v>
      </c>
      <c r="G711" s="51">
        <v>0</v>
      </c>
      <c r="H711" s="51">
        <v>0</v>
      </c>
      <c r="I711" s="51">
        <v>0</v>
      </c>
      <c r="J711" s="51">
        <v>0</v>
      </c>
      <c r="K711" s="51">
        <v>0</v>
      </c>
      <c r="L711" s="51">
        <v>0</v>
      </c>
      <c r="M711" s="51">
        <v>0</v>
      </c>
      <c r="N711" s="51">
        <v>0</v>
      </c>
      <c r="O711" s="157">
        <v>0</v>
      </c>
      <c r="P711" s="51">
        <v>0</v>
      </c>
      <c r="Q711" s="51">
        <v>0</v>
      </c>
      <c r="R711" s="51">
        <v>0</v>
      </c>
      <c r="S711" s="51">
        <v>0</v>
      </c>
      <c r="T711" s="51">
        <v>0</v>
      </c>
      <c r="U711" s="51">
        <v>0</v>
      </c>
      <c r="V711" s="51">
        <v>75125</v>
      </c>
      <c r="W711" s="100"/>
      <c r="X711" s="46"/>
      <c r="Y711" s="46"/>
      <c r="Z711" s="46"/>
    </row>
    <row r="712" spans="1:26" ht="15" customHeight="1" x14ac:dyDescent="0.25">
      <c r="A712" s="58" t="s">
        <v>76</v>
      </c>
      <c r="B712" s="47" t="s">
        <v>1293</v>
      </c>
      <c r="C712" s="51">
        <f t="shared" si="161"/>
        <v>101754</v>
      </c>
      <c r="D712" s="51">
        <f t="shared" si="162"/>
        <v>0</v>
      </c>
      <c r="E712" s="51">
        <v>0</v>
      </c>
      <c r="F712" s="51">
        <v>0</v>
      </c>
      <c r="G712" s="51">
        <v>0</v>
      </c>
      <c r="H712" s="51">
        <v>0</v>
      </c>
      <c r="I712" s="51">
        <v>0</v>
      </c>
      <c r="J712" s="51">
        <v>0</v>
      </c>
      <c r="K712" s="51">
        <v>0</v>
      </c>
      <c r="L712" s="51">
        <v>0</v>
      </c>
      <c r="M712" s="51">
        <v>0</v>
      </c>
      <c r="N712" s="51">
        <v>0</v>
      </c>
      <c r="O712" s="157">
        <v>0</v>
      </c>
      <c r="P712" s="51">
        <v>0</v>
      </c>
      <c r="Q712" s="51">
        <v>0</v>
      </c>
      <c r="R712" s="51">
        <v>0</v>
      </c>
      <c r="S712" s="51">
        <v>0</v>
      </c>
      <c r="T712" s="51">
        <v>0</v>
      </c>
      <c r="U712" s="51">
        <v>0</v>
      </c>
      <c r="V712" s="51">
        <v>101754</v>
      </c>
      <c r="W712" s="100" t="s">
        <v>1187</v>
      </c>
      <c r="X712" s="46"/>
      <c r="Y712" s="46"/>
      <c r="Z712" s="46"/>
    </row>
    <row r="713" spans="1:26" x14ac:dyDescent="0.25">
      <c r="A713" s="486">
        <v>2019</v>
      </c>
      <c r="B713" s="487"/>
      <c r="C713" s="487"/>
      <c r="D713" s="487"/>
      <c r="E713" s="519"/>
      <c r="F713" s="519"/>
      <c r="G713" s="487"/>
      <c r="H713" s="487"/>
      <c r="I713" s="487"/>
      <c r="J713" s="487"/>
      <c r="K713" s="487"/>
      <c r="L713" s="487"/>
      <c r="M713" s="487"/>
      <c r="N713" s="487"/>
      <c r="O713" s="487"/>
      <c r="P713" s="487"/>
      <c r="Q713" s="487"/>
      <c r="R713" s="487"/>
      <c r="S713" s="487"/>
      <c r="T713" s="487"/>
      <c r="U713" s="487"/>
      <c r="V713" s="488"/>
      <c r="W713" s="46"/>
      <c r="X713" s="46"/>
      <c r="Y713" s="46"/>
      <c r="Z713" s="46"/>
    </row>
    <row r="714" spans="1:26" x14ac:dyDescent="0.25">
      <c r="A714" s="482" t="s">
        <v>295</v>
      </c>
      <c r="B714" s="483"/>
      <c r="C714" s="43">
        <f t="shared" ref="C714:V714" si="163">C715+C721+C725+C813+C820+C842+C920+C935+C948+C956+C972+C1000+C1030+C1038</f>
        <v>952597724.5</v>
      </c>
      <c r="D714" s="43">
        <f t="shared" si="163"/>
        <v>223606360.31999996</v>
      </c>
      <c r="E714" s="43">
        <f t="shared" si="163"/>
        <v>102449841.3</v>
      </c>
      <c r="F714" s="43">
        <f t="shared" si="163"/>
        <v>25586368.370000005</v>
      </c>
      <c r="G714" s="43">
        <f t="shared" si="163"/>
        <v>31873987.370000001</v>
      </c>
      <c r="H714" s="43">
        <f t="shared" si="163"/>
        <v>15342157.09</v>
      </c>
      <c r="I714" s="43">
        <f t="shared" si="163"/>
        <v>48354006.190000013</v>
      </c>
      <c r="J714" s="43">
        <f t="shared" si="163"/>
        <v>0</v>
      </c>
      <c r="K714" s="43">
        <f t="shared" si="163"/>
        <v>0</v>
      </c>
      <c r="L714" s="43">
        <f t="shared" si="163"/>
        <v>95012.86</v>
      </c>
      <c r="M714" s="43">
        <f t="shared" si="163"/>
        <v>414035926.68000007</v>
      </c>
      <c r="N714" s="43">
        <f t="shared" si="163"/>
        <v>0</v>
      </c>
      <c r="O714" s="43">
        <f t="shared" si="163"/>
        <v>0</v>
      </c>
      <c r="P714" s="43">
        <f t="shared" si="163"/>
        <v>35647.30999999999</v>
      </c>
      <c r="Q714" s="43">
        <f t="shared" si="163"/>
        <v>253128086.50000003</v>
      </c>
      <c r="R714" s="43">
        <f t="shared" si="163"/>
        <v>812.125</v>
      </c>
      <c r="S714" s="43">
        <f t="shared" si="163"/>
        <v>15090005</v>
      </c>
      <c r="T714" s="43">
        <f t="shared" si="163"/>
        <v>1913269</v>
      </c>
      <c r="U714" s="43">
        <f t="shared" si="163"/>
        <v>0</v>
      </c>
      <c r="V714" s="43">
        <f t="shared" si="163"/>
        <v>44824077</v>
      </c>
      <c r="W714" s="46"/>
      <c r="X714" s="46"/>
      <c r="Y714" s="46"/>
      <c r="Z714" s="46"/>
    </row>
    <row r="715" spans="1:26" x14ac:dyDescent="0.25">
      <c r="A715" s="99" t="s">
        <v>293</v>
      </c>
      <c r="B715" s="41" t="s">
        <v>294</v>
      </c>
      <c r="C715" s="43">
        <f>D715+K715+M715+O715+Q715+S715+T715+U715+V715</f>
        <v>398825</v>
      </c>
      <c r="D715" s="43">
        <f t="shared" ref="D715:V715" si="164">D716</f>
        <v>0</v>
      </c>
      <c r="E715" s="43">
        <f t="shared" si="164"/>
        <v>0</v>
      </c>
      <c r="F715" s="43">
        <f t="shared" si="164"/>
        <v>0</v>
      </c>
      <c r="G715" s="43">
        <f t="shared" si="164"/>
        <v>0</v>
      </c>
      <c r="H715" s="43">
        <f t="shared" si="164"/>
        <v>0</v>
      </c>
      <c r="I715" s="43">
        <f t="shared" si="164"/>
        <v>0</v>
      </c>
      <c r="J715" s="43">
        <f t="shared" si="164"/>
        <v>0</v>
      </c>
      <c r="K715" s="43">
        <f t="shared" si="164"/>
        <v>0</v>
      </c>
      <c r="L715" s="43">
        <f t="shared" si="164"/>
        <v>0</v>
      </c>
      <c r="M715" s="43">
        <f t="shared" si="164"/>
        <v>0</v>
      </c>
      <c r="N715" s="43">
        <f t="shared" si="164"/>
        <v>0</v>
      </c>
      <c r="O715" s="43">
        <f t="shared" si="164"/>
        <v>0</v>
      </c>
      <c r="P715" s="43">
        <f t="shared" si="164"/>
        <v>0</v>
      </c>
      <c r="Q715" s="43">
        <f t="shared" si="164"/>
        <v>0</v>
      </c>
      <c r="R715" s="43">
        <f t="shared" si="164"/>
        <v>0</v>
      </c>
      <c r="S715" s="43">
        <f t="shared" si="164"/>
        <v>0</v>
      </c>
      <c r="T715" s="43">
        <f t="shared" si="164"/>
        <v>0</v>
      </c>
      <c r="U715" s="43">
        <f t="shared" si="164"/>
        <v>0</v>
      </c>
      <c r="V715" s="43">
        <f t="shared" si="164"/>
        <v>398825</v>
      </c>
      <c r="W715" s="46"/>
      <c r="X715" s="46"/>
      <c r="Y715" s="46"/>
      <c r="Z715" s="46"/>
    </row>
    <row r="716" spans="1:26" x14ac:dyDescent="0.25">
      <c r="A716" s="99" t="s">
        <v>232</v>
      </c>
      <c r="B716" s="41" t="s">
        <v>270</v>
      </c>
      <c r="C716" s="43">
        <f t="shared" ref="C716:V716" si="165">SUM(C717:C720)</f>
        <v>398825</v>
      </c>
      <c r="D716" s="43">
        <f t="shared" si="165"/>
        <v>0</v>
      </c>
      <c r="E716" s="137">
        <f t="shared" si="165"/>
        <v>0</v>
      </c>
      <c r="F716" s="137">
        <f t="shared" si="165"/>
        <v>0</v>
      </c>
      <c r="G716" s="43">
        <f t="shared" si="165"/>
        <v>0</v>
      </c>
      <c r="H716" s="43">
        <f t="shared" si="165"/>
        <v>0</v>
      </c>
      <c r="I716" s="43">
        <f t="shared" si="165"/>
        <v>0</v>
      </c>
      <c r="J716" s="43">
        <f t="shared" si="165"/>
        <v>0</v>
      </c>
      <c r="K716" s="43">
        <f t="shared" si="165"/>
        <v>0</v>
      </c>
      <c r="L716" s="43">
        <f t="shared" si="165"/>
        <v>0</v>
      </c>
      <c r="M716" s="43">
        <f t="shared" si="165"/>
        <v>0</v>
      </c>
      <c r="N716" s="43">
        <f t="shared" si="165"/>
        <v>0</v>
      </c>
      <c r="O716" s="43">
        <f t="shared" si="165"/>
        <v>0</v>
      </c>
      <c r="P716" s="137">
        <f t="shared" si="165"/>
        <v>0</v>
      </c>
      <c r="Q716" s="137">
        <f t="shared" si="165"/>
        <v>0</v>
      </c>
      <c r="R716" s="43">
        <f t="shared" si="165"/>
        <v>0</v>
      </c>
      <c r="S716" s="43">
        <f t="shared" si="165"/>
        <v>0</v>
      </c>
      <c r="T716" s="43">
        <f t="shared" si="165"/>
        <v>0</v>
      </c>
      <c r="U716" s="43">
        <f t="shared" si="165"/>
        <v>0</v>
      </c>
      <c r="V716" s="43">
        <f t="shared" si="165"/>
        <v>398825</v>
      </c>
      <c r="W716" s="46"/>
      <c r="X716" s="46"/>
      <c r="Y716" s="46"/>
      <c r="Z716" s="46"/>
    </row>
    <row r="717" spans="1:26" x14ac:dyDescent="0.25">
      <c r="A717" s="58" t="s">
        <v>233</v>
      </c>
      <c r="B717" s="25" t="s">
        <v>279</v>
      </c>
      <c r="C717" s="24">
        <f>D717+K717++M717+O717+Q717+S717+V717</f>
        <v>96431</v>
      </c>
      <c r="D717" s="279">
        <f>SUM(E717:I717)</f>
        <v>0</v>
      </c>
      <c r="E717" s="24">
        <v>0</v>
      </c>
      <c r="F717" s="24">
        <v>0</v>
      </c>
      <c r="G717" s="280">
        <v>0</v>
      </c>
      <c r="H717" s="281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79">
        <v>0</v>
      </c>
      <c r="P717" s="24">
        <v>0</v>
      </c>
      <c r="Q717" s="24">
        <v>0</v>
      </c>
      <c r="R717" s="280">
        <v>0</v>
      </c>
      <c r="S717" s="24">
        <v>0</v>
      </c>
      <c r="T717" s="24">
        <v>0</v>
      </c>
      <c r="U717" s="24">
        <v>0</v>
      </c>
      <c r="V717" s="24">
        <v>96431</v>
      </c>
      <c r="W717" s="46"/>
      <c r="X717" s="46"/>
      <c r="Y717" s="46"/>
      <c r="Z717" s="46"/>
    </row>
    <row r="718" spans="1:26" x14ac:dyDescent="0.25">
      <c r="A718" s="58" t="s">
        <v>271</v>
      </c>
      <c r="B718" s="25" t="s">
        <v>273</v>
      </c>
      <c r="C718" s="24">
        <f>D718+K718++M718+O718+Q718+S718+V718</f>
        <v>150681</v>
      </c>
      <c r="D718" s="279">
        <f>SUM(E718:I718)</f>
        <v>0</v>
      </c>
      <c r="E718" s="24">
        <v>0</v>
      </c>
      <c r="F718" s="24">
        <v>0</v>
      </c>
      <c r="G718" s="297">
        <v>0</v>
      </c>
      <c r="H718" s="24">
        <v>0</v>
      </c>
      <c r="I718" s="280">
        <v>0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79">
        <v>0</v>
      </c>
      <c r="P718" s="24">
        <v>0</v>
      </c>
      <c r="Q718" s="24">
        <v>0</v>
      </c>
      <c r="R718" s="280">
        <v>0</v>
      </c>
      <c r="S718" s="24">
        <v>0</v>
      </c>
      <c r="T718" s="28">
        <v>0</v>
      </c>
      <c r="U718" s="28">
        <v>0</v>
      </c>
      <c r="V718" s="28">
        <v>150681</v>
      </c>
      <c r="W718" s="46"/>
      <c r="X718" s="46"/>
      <c r="Y718" s="46"/>
      <c r="Z718" s="46"/>
    </row>
    <row r="719" spans="1:26" x14ac:dyDescent="0.25">
      <c r="A719" s="58" t="s">
        <v>275</v>
      </c>
      <c r="B719" s="25" t="s">
        <v>276</v>
      </c>
      <c r="C719" s="24">
        <f>D719+K719++M719+O719+Q719+S719+V719</f>
        <v>55199</v>
      </c>
      <c r="D719" s="24">
        <f>SUM(E719:I719)</f>
        <v>0</v>
      </c>
      <c r="E719" s="283">
        <v>0</v>
      </c>
      <c r="F719" s="283">
        <v>0</v>
      </c>
      <c r="G719" s="24">
        <v>0</v>
      </c>
      <c r="H719" s="28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79">
        <v>0</v>
      </c>
      <c r="P719" s="24">
        <v>0</v>
      </c>
      <c r="Q719" s="24">
        <v>0</v>
      </c>
      <c r="R719" s="280">
        <v>0</v>
      </c>
      <c r="S719" s="24">
        <v>0</v>
      </c>
      <c r="T719" s="28">
        <v>0</v>
      </c>
      <c r="U719" s="28">
        <v>0</v>
      </c>
      <c r="V719" s="28">
        <v>55199</v>
      </c>
      <c r="W719" s="46"/>
      <c r="X719" s="46"/>
      <c r="Y719" s="46"/>
      <c r="Z719" s="46"/>
    </row>
    <row r="720" spans="1:26" x14ac:dyDescent="0.25">
      <c r="A720" s="58" t="s">
        <v>625</v>
      </c>
      <c r="B720" s="298" t="s">
        <v>280</v>
      </c>
      <c r="C720" s="281">
        <f>D720+K720++M720+O720+Q720+S720+V720</f>
        <v>96514</v>
      </c>
      <c r="D720" s="281">
        <f>SUM(E720:I720)</f>
        <v>0</v>
      </c>
      <c r="E720" s="281">
        <v>0</v>
      </c>
      <c r="F720" s="281">
        <v>0</v>
      </c>
      <c r="G720" s="299">
        <v>0</v>
      </c>
      <c r="H720" s="24">
        <v>0</v>
      </c>
      <c r="I720" s="280">
        <v>0</v>
      </c>
      <c r="J720" s="299">
        <v>0</v>
      </c>
      <c r="K720" s="281">
        <v>0</v>
      </c>
      <c r="L720" s="281">
        <v>0</v>
      </c>
      <c r="M720" s="281">
        <v>0</v>
      </c>
      <c r="N720" s="281">
        <v>0</v>
      </c>
      <c r="O720" s="299">
        <v>0</v>
      </c>
      <c r="P720" s="24">
        <v>0</v>
      </c>
      <c r="Q720" s="24">
        <v>0</v>
      </c>
      <c r="R720" s="300">
        <v>0</v>
      </c>
      <c r="S720" s="281">
        <v>0</v>
      </c>
      <c r="T720" s="281">
        <v>0</v>
      </c>
      <c r="U720" s="281">
        <v>0</v>
      </c>
      <c r="V720" s="281">
        <v>96514</v>
      </c>
      <c r="W720" s="46"/>
      <c r="X720" s="46"/>
      <c r="Y720" s="46"/>
      <c r="Z720" s="46"/>
    </row>
    <row r="721" spans="1:26" x14ac:dyDescent="0.25">
      <c r="A721" s="99" t="s">
        <v>301</v>
      </c>
      <c r="B721" s="41" t="s">
        <v>302</v>
      </c>
      <c r="C721" s="43">
        <f>D721+K721+M721+O721+Q721+S721+T721+U721+V721</f>
        <v>1189306.2</v>
      </c>
      <c r="D721" s="43">
        <f t="shared" ref="D721:V721" si="166">D722+D723</f>
        <v>1189306.2</v>
      </c>
      <c r="E721" s="43">
        <f t="shared" si="166"/>
        <v>408223.48</v>
      </c>
      <c r="F721" s="43">
        <f t="shared" si="166"/>
        <v>187668.77</v>
      </c>
      <c r="G721" s="43">
        <f t="shared" si="166"/>
        <v>0</v>
      </c>
      <c r="H721" s="43">
        <f t="shared" si="166"/>
        <v>240526.7</v>
      </c>
      <c r="I721" s="43">
        <f t="shared" si="166"/>
        <v>352887.25</v>
      </c>
      <c r="J721" s="43">
        <f t="shared" si="166"/>
        <v>0</v>
      </c>
      <c r="K721" s="43">
        <f t="shared" si="166"/>
        <v>0</v>
      </c>
      <c r="L721" s="43">
        <f t="shared" si="166"/>
        <v>0</v>
      </c>
      <c r="M721" s="43">
        <f t="shared" si="166"/>
        <v>0</v>
      </c>
      <c r="N721" s="43">
        <f t="shared" si="166"/>
        <v>0</v>
      </c>
      <c r="O721" s="43">
        <f t="shared" si="166"/>
        <v>0</v>
      </c>
      <c r="P721" s="43">
        <f t="shared" si="166"/>
        <v>0</v>
      </c>
      <c r="Q721" s="43">
        <f t="shared" si="166"/>
        <v>0</v>
      </c>
      <c r="R721" s="43">
        <f t="shared" si="166"/>
        <v>0</v>
      </c>
      <c r="S721" s="43">
        <f t="shared" si="166"/>
        <v>0</v>
      </c>
      <c r="T721" s="43">
        <f t="shared" si="166"/>
        <v>0</v>
      </c>
      <c r="U721" s="43">
        <f t="shared" si="166"/>
        <v>0</v>
      </c>
      <c r="V721" s="43">
        <f t="shared" si="166"/>
        <v>0</v>
      </c>
      <c r="W721" s="46"/>
      <c r="X721" s="46"/>
      <c r="Y721" s="46"/>
      <c r="Z721" s="46"/>
    </row>
    <row r="722" spans="1:26" s="15" customFormat="1" x14ac:dyDescent="0.25">
      <c r="A722" s="52" t="s">
        <v>296</v>
      </c>
      <c r="B722" s="41" t="s">
        <v>303</v>
      </c>
      <c r="C722" s="43">
        <v>0</v>
      </c>
      <c r="D722" s="43">
        <v>0</v>
      </c>
      <c r="E722" s="43">
        <v>0</v>
      </c>
      <c r="F722" s="137">
        <v>0</v>
      </c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0</v>
      </c>
      <c r="M722" s="43">
        <v>0</v>
      </c>
      <c r="N722" s="43">
        <v>0</v>
      </c>
      <c r="O722" s="43">
        <v>0</v>
      </c>
      <c r="P722" s="43">
        <v>0</v>
      </c>
      <c r="Q722" s="43">
        <v>0</v>
      </c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4"/>
      <c r="X722" s="44"/>
      <c r="Y722" s="44"/>
      <c r="Z722" s="44"/>
    </row>
    <row r="723" spans="1:26" x14ac:dyDescent="0.25">
      <c r="A723" s="52" t="s">
        <v>306</v>
      </c>
      <c r="B723" s="41" t="s">
        <v>310</v>
      </c>
      <c r="C723" s="43">
        <f t="shared" ref="C723:V723" si="167">SUM(C724:C724)</f>
        <v>1189306.2</v>
      </c>
      <c r="D723" s="43">
        <f t="shared" si="167"/>
        <v>1189306.2</v>
      </c>
      <c r="E723" s="43">
        <f t="shared" si="167"/>
        <v>408223.48</v>
      </c>
      <c r="F723" s="43">
        <f t="shared" si="167"/>
        <v>187668.77</v>
      </c>
      <c r="G723" s="43">
        <f t="shared" si="167"/>
        <v>0</v>
      </c>
      <c r="H723" s="43">
        <f t="shared" si="167"/>
        <v>240526.7</v>
      </c>
      <c r="I723" s="43">
        <f t="shared" si="167"/>
        <v>352887.25</v>
      </c>
      <c r="J723" s="43">
        <f t="shared" si="167"/>
        <v>0</v>
      </c>
      <c r="K723" s="43">
        <f t="shared" si="167"/>
        <v>0</v>
      </c>
      <c r="L723" s="43">
        <f t="shared" si="167"/>
        <v>0</v>
      </c>
      <c r="M723" s="43">
        <f t="shared" si="167"/>
        <v>0</v>
      </c>
      <c r="N723" s="43">
        <f t="shared" si="167"/>
        <v>0</v>
      </c>
      <c r="O723" s="43">
        <f t="shared" si="167"/>
        <v>0</v>
      </c>
      <c r="P723" s="43">
        <f t="shared" si="167"/>
        <v>0</v>
      </c>
      <c r="Q723" s="43">
        <f t="shared" si="167"/>
        <v>0</v>
      </c>
      <c r="R723" s="43">
        <f t="shared" si="167"/>
        <v>0</v>
      </c>
      <c r="S723" s="43">
        <f t="shared" si="167"/>
        <v>0</v>
      </c>
      <c r="T723" s="43">
        <f t="shared" si="167"/>
        <v>0</v>
      </c>
      <c r="U723" s="43">
        <f t="shared" si="167"/>
        <v>0</v>
      </c>
      <c r="V723" s="43">
        <f t="shared" si="167"/>
        <v>0</v>
      </c>
      <c r="W723" s="46"/>
      <c r="X723" s="46"/>
      <c r="Y723" s="46"/>
      <c r="Z723" s="46"/>
    </row>
    <row r="724" spans="1:26" x14ac:dyDescent="0.25">
      <c r="A724" s="58" t="s">
        <v>307</v>
      </c>
      <c r="B724" s="47" t="s">
        <v>311</v>
      </c>
      <c r="C724" s="51">
        <f>D724+Q724+V724+M724</f>
        <v>1189306.2</v>
      </c>
      <c r="D724" s="51">
        <f>SUM(E724:I724)</f>
        <v>1189306.2</v>
      </c>
      <c r="E724" s="51">
        <v>408223.48</v>
      </c>
      <c r="F724" s="51">
        <v>187668.77</v>
      </c>
      <c r="G724" s="51">
        <v>0</v>
      </c>
      <c r="H724" s="51">
        <v>240526.7</v>
      </c>
      <c r="I724" s="51">
        <v>352887.25</v>
      </c>
      <c r="J724" s="157">
        <v>0</v>
      </c>
      <c r="K724" s="157">
        <v>0</v>
      </c>
      <c r="L724" s="157">
        <v>0</v>
      </c>
      <c r="M724" s="157">
        <v>0</v>
      </c>
      <c r="N724" s="157">
        <v>0</v>
      </c>
      <c r="O724" s="157">
        <v>0</v>
      </c>
      <c r="P724" s="51">
        <v>0</v>
      </c>
      <c r="Q724" s="51">
        <v>0</v>
      </c>
      <c r="R724" s="51">
        <v>0</v>
      </c>
      <c r="S724" s="51">
        <v>0</v>
      </c>
      <c r="T724" s="51">
        <v>0</v>
      </c>
      <c r="U724" s="51">
        <v>0</v>
      </c>
      <c r="V724" s="51">
        <f>X724+Y724+Z724+AA724</f>
        <v>0</v>
      </c>
      <c r="W724" s="46"/>
      <c r="X724" s="46"/>
      <c r="Y724" s="46"/>
      <c r="Z724" s="46"/>
    </row>
    <row r="725" spans="1:26" x14ac:dyDescent="0.25">
      <c r="A725" s="99" t="s">
        <v>299</v>
      </c>
      <c r="B725" s="41" t="s">
        <v>309</v>
      </c>
      <c r="C725" s="43">
        <f t="shared" ref="C725:V725" si="168">C726+C730+C759+C772+C775+C779+C791+C798+C802+C804</f>
        <v>129752462.09</v>
      </c>
      <c r="D725" s="43">
        <f t="shared" si="168"/>
        <v>42677083.960000001</v>
      </c>
      <c r="E725" s="43">
        <f t="shared" si="168"/>
        <v>26701951.010000002</v>
      </c>
      <c r="F725" s="43">
        <f t="shared" si="168"/>
        <v>4053631.2700000005</v>
      </c>
      <c r="G725" s="43">
        <f t="shared" si="168"/>
        <v>4879777.22</v>
      </c>
      <c r="H725" s="43">
        <f t="shared" si="168"/>
        <v>1001450.46</v>
      </c>
      <c r="I725" s="43">
        <f t="shared" si="168"/>
        <v>6040274</v>
      </c>
      <c r="J725" s="43">
        <f t="shared" si="168"/>
        <v>0</v>
      </c>
      <c r="K725" s="43">
        <f t="shared" si="168"/>
        <v>0</v>
      </c>
      <c r="L725" s="43">
        <f t="shared" si="168"/>
        <v>20945.899999999998</v>
      </c>
      <c r="M725" s="43">
        <f t="shared" si="168"/>
        <v>71981361.129999995</v>
      </c>
      <c r="N725" s="43">
        <f t="shared" si="168"/>
        <v>0</v>
      </c>
      <c r="O725" s="43">
        <f t="shared" si="168"/>
        <v>0</v>
      </c>
      <c r="P725" s="43">
        <f t="shared" si="168"/>
        <v>513</v>
      </c>
      <c r="Q725" s="43">
        <f t="shared" si="168"/>
        <v>2678964</v>
      </c>
      <c r="R725" s="43">
        <f t="shared" si="168"/>
        <v>0</v>
      </c>
      <c r="S725" s="43">
        <f t="shared" si="168"/>
        <v>0</v>
      </c>
      <c r="T725" s="43">
        <f t="shared" si="168"/>
        <v>0</v>
      </c>
      <c r="U725" s="43">
        <f t="shared" si="168"/>
        <v>0</v>
      </c>
      <c r="V725" s="43">
        <f t="shared" si="168"/>
        <v>12415053</v>
      </c>
      <c r="W725" s="46"/>
      <c r="X725" s="46"/>
      <c r="Y725" s="46"/>
      <c r="Z725" s="46"/>
    </row>
    <row r="726" spans="1:26" x14ac:dyDescent="0.25">
      <c r="A726" s="99" t="s">
        <v>300</v>
      </c>
      <c r="B726" s="101" t="s">
        <v>312</v>
      </c>
      <c r="C726" s="232">
        <f>D726+K726+M726+O726+Q726+S726+T726+U726+V726</f>
        <v>1179380.75</v>
      </c>
      <c r="D726" s="232">
        <f t="shared" ref="D726:V726" si="169">SUM(D727:D729)</f>
        <v>382168.75</v>
      </c>
      <c r="E726" s="232">
        <f t="shared" si="169"/>
        <v>382168.75</v>
      </c>
      <c r="F726" s="232">
        <f t="shared" si="169"/>
        <v>0</v>
      </c>
      <c r="G726" s="232">
        <f t="shared" si="169"/>
        <v>0</v>
      </c>
      <c r="H726" s="232">
        <f t="shared" si="169"/>
        <v>0</v>
      </c>
      <c r="I726" s="232">
        <f t="shared" si="169"/>
        <v>0</v>
      </c>
      <c r="J726" s="232">
        <f t="shared" si="169"/>
        <v>0</v>
      </c>
      <c r="K726" s="232">
        <f t="shared" si="169"/>
        <v>0</v>
      </c>
      <c r="L726" s="232">
        <f t="shared" si="169"/>
        <v>0</v>
      </c>
      <c r="M726" s="232">
        <f t="shared" si="169"/>
        <v>0</v>
      </c>
      <c r="N726" s="232">
        <f t="shared" si="169"/>
        <v>0</v>
      </c>
      <c r="O726" s="232">
        <f t="shared" si="169"/>
        <v>0</v>
      </c>
      <c r="P726" s="232">
        <f t="shared" si="169"/>
        <v>0</v>
      </c>
      <c r="Q726" s="232">
        <f t="shared" si="169"/>
        <v>0</v>
      </c>
      <c r="R726" s="232">
        <f t="shared" si="169"/>
        <v>0</v>
      </c>
      <c r="S726" s="232">
        <f t="shared" si="169"/>
        <v>0</v>
      </c>
      <c r="T726" s="232">
        <f t="shared" si="169"/>
        <v>0</v>
      </c>
      <c r="U726" s="232">
        <f t="shared" si="169"/>
        <v>0</v>
      </c>
      <c r="V726" s="232">
        <f t="shared" si="169"/>
        <v>797212</v>
      </c>
      <c r="W726" s="46"/>
      <c r="X726" s="46"/>
      <c r="Y726" s="46"/>
      <c r="Z726" s="46"/>
    </row>
    <row r="727" spans="1:26" x14ac:dyDescent="0.25">
      <c r="A727" s="206" t="s">
        <v>316</v>
      </c>
      <c r="B727" s="207" t="s">
        <v>318</v>
      </c>
      <c r="C727" s="301">
        <f>D727+K727+M727+O727+Q727+S727+T727+U727+V727</f>
        <v>382168.75</v>
      </c>
      <c r="D727" s="302">
        <f>E727+F727+G727+H727+I727</f>
        <v>382168.75</v>
      </c>
      <c r="E727" s="302">
        <v>382168.75</v>
      </c>
      <c r="F727" s="302">
        <v>0</v>
      </c>
      <c r="G727" s="302">
        <v>0</v>
      </c>
      <c r="H727" s="302">
        <v>0</v>
      </c>
      <c r="I727" s="302">
        <v>0</v>
      </c>
      <c r="J727" s="302">
        <v>0</v>
      </c>
      <c r="K727" s="302">
        <v>0</v>
      </c>
      <c r="L727" s="302">
        <v>0</v>
      </c>
      <c r="M727" s="302">
        <v>0</v>
      </c>
      <c r="N727" s="302">
        <v>0</v>
      </c>
      <c r="O727" s="302">
        <v>0</v>
      </c>
      <c r="P727" s="302">
        <v>0</v>
      </c>
      <c r="Q727" s="302">
        <v>0</v>
      </c>
      <c r="R727" s="302">
        <v>0</v>
      </c>
      <c r="S727" s="302">
        <v>0</v>
      </c>
      <c r="T727" s="302">
        <v>0</v>
      </c>
      <c r="U727" s="302">
        <v>0</v>
      </c>
      <c r="V727" s="28">
        <v>0</v>
      </c>
      <c r="W727" s="46"/>
      <c r="X727" s="46"/>
      <c r="Y727" s="46"/>
      <c r="Z727" s="46"/>
    </row>
    <row r="728" spans="1:26" x14ac:dyDescent="0.25">
      <c r="A728" s="206" t="s">
        <v>317</v>
      </c>
      <c r="B728" s="303" t="s">
        <v>2</v>
      </c>
      <c r="C728" s="301">
        <f>D728+K728+M728+O728+Q728+S728+T728+U728+V728</f>
        <v>340384</v>
      </c>
      <c r="D728" s="304">
        <v>0</v>
      </c>
      <c r="E728" s="304">
        <v>0</v>
      </c>
      <c r="F728" s="304">
        <v>0</v>
      </c>
      <c r="G728" s="304">
        <v>0</v>
      </c>
      <c r="H728" s="304">
        <v>0</v>
      </c>
      <c r="I728" s="304">
        <v>0</v>
      </c>
      <c r="J728" s="304">
        <v>0</v>
      </c>
      <c r="K728" s="304">
        <v>0</v>
      </c>
      <c r="L728" s="304">
        <v>0</v>
      </c>
      <c r="M728" s="304">
        <v>0</v>
      </c>
      <c r="N728" s="304">
        <v>0</v>
      </c>
      <c r="O728" s="304">
        <v>0</v>
      </c>
      <c r="P728" s="304">
        <v>0</v>
      </c>
      <c r="Q728" s="304">
        <v>0</v>
      </c>
      <c r="R728" s="304">
        <v>0</v>
      </c>
      <c r="S728" s="304">
        <v>0</v>
      </c>
      <c r="T728" s="304">
        <v>0</v>
      </c>
      <c r="U728" s="304">
        <v>0</v>
      </c>
      <c r="V728" s="304">
        <v>340384</v>
      </c>
      <c r="W728" s="46"/>
      <c r="X728" s="46"/>
      <c r="Y728" s="46"/>
      <c r="Z728" s="46"/>
    </row>
    <row r="729" spans="1:26" x14ac:dyDescent="0.25">
      <c r="A729" s="206" t="s">
        <v>320</v>
      </c>
      <c r="B729" s="303" t="s">
        <v>3</v>
      </c>
      <c r="C729" s="301">
        <f>D729+K729+M729+O729+Q729+S729+T729+U729+V729</f>
        <v>456828</v>
      </c>
      <c r="D729" s="304">
        <v>0</v>
      </c>
      <c r="E729" s="305">
        <v>0</v>
      </c>
      <c r="F729" s="305">
        <v>0</v>
      </c>
      <c r="G729" s="304">
        <v>0</v>
      </c>
      <c r="H729" s="304">
        <v>0</v>
      </c>
      <c r="I729" s="305">
        <v>0</v>
      </c>
      <c r="J729" s="304">
        <v>0</v>
      </c>
      <c r="K729" s="304">
        <v>0</v>
      </c>
      <c r="L729" s="304">
        <v>0</v>
      </c>
      <c r="M729" s="304">
        <v>0</v>
      </c>
      <c r="N729" s="304">
        <v>0</v>
      </c>
      <c r="O729" s="304">
        <v>0</v>
      </c>
      <c r="P729" s="304">
        <v>0</v>
      </c>
      <c r="Q729" s="305">
        <v>0</v>
      </c>
      <c r="R729" s="304">
        <v>0</v>
      </c>
      <c r="S729" s="304">
        <v>0</v>
      </c>
      <c r="T729" s="304">
        <v>0</v>
      </c>
      <c r="U729" s="304">
        <v>0</v>
      </c>
      <c r="V729" s="304">
        <v>456828</v>
      </c>
      <c r="W729" s="46"/>
      <c r="X729" s="46"/>
      <c r="Y729" s="46"/>
      <c r="Z729" s="46"/>
    </row>
    <row r="730" spans="1:26" x14ac:dyDescent="0.25">
      <c r="A730" s="99" t="s">
        <v>325</v>
      </c>
      <c r="B730" s="41" t="s">
        <v>322</v>
      </c>
      <c r="C730" s="232">
        <f>D730+K730+M730+O730+Q730+S730+T730+U730+V730</f>
        <v>64225233.68</v>
      </c>
      <c r="D730" s="43">
        <f t="shared" ref="D730:V730" si="170">SUM(D731:D758)</f>
        <v>28184461.68</v>
      </c>
      <c r="E730" s="43">
        <f t="shared" si="170"/>
        <v>19022203.260000002</v>
      </c>
      <c r="F730" s="43">
        <f t="shared" si="170"/>
        <v>2332944.7400000002</v>
      </c>
      <c r="G730" s="43">
        <f t="shared" si="170"/>
        <v>3250203.2199999997</v>
      </c>
      <c r="H730" s="43">
        <f t="shared" si="170"/>
        <v>766445.46</v>
      </c>
      <c r="I730" s="43">
        <f t="shared" si="170"/>
        <v>2812665</v>
      </c>
      <c r="J730" s="43">
        <f t="shared" si="170"/>
        <v>0</v>
      </c>
      <c r="K730" s="43">
        <f t="shared" si="170"/>
        <v>0</v>
      </c>
      <c r="L730" s="43">
        <f t="shared" si="170"/>
        <v>6638.75</v>
      </c>
      <c r="M730" s="43">
        <f t="shared" si="170"/>
        <v>30136045</v>
      </c>
      <c r="N730" s="43">
        <f t="shared" si="170"/>
        <v>0</v>
      </c>
      <c r="O730" s="43">
        <f t="shared" si="170"/>
        <v>0</v>
      </c>
      <c r="P730" s="43">
        <f t="shared" si="170"/>
        <v>0</v>
      </c>
      <c r="Q730" s="43">
        <f t="shared" si="170"/>
        <v>0</v>
      </c>
      <c r="R730" s="43">
        <f t="shared" si="170"/>
        <v>0</v>
      </c>
      <c r="S730" s="43">
        <f t="shared" si="170"/>
        <v>0</v>
      </c>
      <c r="T730" s="43">
        <f t="shared" si="170"/>
        <v>0</v>
      </c>
      <c r="U730" s="43">
        <f t="shared" si="170"/>
        <v>0</v>
      </c>
      <c r="V730" s="43">
        <f t="shared" si="170"/>
        <v>5904727</v>
      </c>
      <c r="W730" s="46"/>
      <c r="X730" s="46"/>
      <c r="Y730" s="46"/>
      <c r="Z730" s="46"/>
    </row>
    <row r="731" spans="1:26" ht="15.75" x14ac:dyDescent="0.25">
      <c r="A731" s="437" t="s">
        <v>326</v>
      </c>
      <c r="B731" s="438" t="s">
        <v>692</v>
      </c>
      <c r="C731" s="394">
        <f>D731+M731+Q731+V731</f>
        <v>3805453.14</v>
      </c>
      <c r="D731" s="394">
        <f>SUM(E731:I731)</f>
        <v>3660038.14</v>
      </c>
      <c r="E731" s="394">
        <v>3660038.14</v>
      </c>
      <c r="F731" s="394">
        <v>0</v>
      </c>
      <c r="G731" s="394">
        <v>0</v>
      </c>
      <c r="H731" s="394">
        <v>0</v>
      </c>
      <c r="I731" s="439">
        <v>0</v>
      </c>
      <c r="J731" s="440">
        <v>0</v>
      </c>
      <c r="K731" s="440">
        <v>0</v>
      </c>
      <c r="L731" s="440">
        <v>0</v>
      </c>
      <c r="M731" s="440">
        <v>0</v>
      </c>
      <c r="N731" s="440">
        <v>0</v>
      </c>
      <c r="O731" s="440">
        <v>0</v>
      </c>
      <c r="P731" s="394">
        <v>0</v>
      </c>
      <c r="Q731" s="394">
        <v>0</v>
      </c>
      <c r="R731" s="394">
        <v>0</v>
      </c>
      <c r="S731" s="394">
        <v>0</v>
      </c>
      <c r="T731" s="394">
        <v>0</v>
      </c>
      <c r="U731" s="394">
        <v>0</v>
      </c>
      <c r="V731" s="394">
        <v>145415</v>
      </c>
      <c r="W731" s="46"/>
      <c r="X731" s="46"/>
      <c r="Y731" s="46"/>
      <c r="Z731" s="46"/>
    </row>
    <row r="732" spans="1:26" ht="15.75" x14ac:dyDescent="0.25">
      <c r="A732" s="437" t="s">
        <v>327</v>
      </c>
      <c r="B732" s="438" t="s">
        <v>655</v>
      </c>
      <c r="C732" s="394">
        <f t="shared" ref="C732:C758" si="171">D732+M732+Q732+V732</f>
        <v>1799632</v>
      </c>
      <c r="D732" s="394">
        <f t="shared" ref="D732:D745" si="172">SUM(E732:I732)</f>
        <v>1669065</v>
      </c>
      <c r="E732" s="439">
        <v>1669065</v>
      </c>
      <c r="F732" s="394">
        <v>0</v>
      </c>
      <c r="G732" s="441">
        <v>0</v>
      </c>
      <c r="H732" s="394">
        <v>0</v>
      </c>
      <c r="I732" s="394">
        <v>0</v>
      </c>
      <c r="J732" s="394">
        <v>0</v>
      </c>
      <c r="K732" s="394">
        <v>0</v>
      </c>
      <c r="L732" s="440">
        <v>0</v>
      </c>
      <c r="M732" s="394">
        <v>0</v>
      </c>
      <c r="N732" s="394">
        <v>0</v>
      </c>
      <c r="O732" s="394">
        <v>0</v>
      </c>
      <c r="P732" s="394">
        <v>0</v>
      </c>
      <c r="Q732" s="394">
        <v>0</v>
      </c>
      <c r="R732" s="394">
        <v>0</v>
      </c>
      <c r="S732" s="394">
        <v>0</v>
      </c>
      <c r="T732" s="394">
        <v>0</v>
      </c>
      <c r="U732" s="394">
        <v>0</v>
      </c>
      <c r="V732" s="442">
        <v>130567</v>
      </c>
      <c r="W732" s="46"/>
      <c r="X732" s="46"/>
      <c r="Y732" s="46"/>
      <c r="Z732" s="46"/>
    </row>
    <row r="733" spans="1:26" ht="15.75" x14ac:dyDescent="0.25">
      <c r="A733" s="443" t="s">
        <v>328</v>
      </c>
      <c r="B733" s="438" t="s">
        <v>693</v>
      </c>
      <c r="C733" s="394">
        <f t="shared" si="171"/>
        <v>635356</v>
      </c>
      <c r="D733" s="394">
        <f t="shared" si="172"/>
        <v>524441</v>
      </c>
      <c r="E733" s="439">
        <v>524441</v>
      </c>
      <c r="F733" s="394">
        <v>0</v>
      </c>
      <c r="G733" s="441">
        <v>0</v>
      </c>
      <c r="H733" s="394">
        <v>0</v>
      </c>
      <c r="I733" s="394">
        <v>0</v>
      </c>
      <c r="J733" s="394">
        <v>0</v>
      </c>
      <c r="K733" s="394">
        <v>0</v>
      </c>
      <c r="L733" s="440">
        <v>0</v>
      </c>
      <c r="M733" s="394">
        <v>0</v>
      </c>
      <c r="N733" s="394">
        <v>0</v>
      </c>
      <c r="O733" s="394">
        <v>0</v>
      </c>
      <c r="P733" s="394">
        <v>0</v>
      </c>
      <c r="Q733" s="394">
        <v>0</v>
      </c>
      <c r="R733" s="394">
        <v>0</v>
      </c>
      <c r="S733" s="394">
        <v>0</v>
      </c>
      <c r="T733" s="394">
        <v>0</v>
      </c>
      <c r="U733" s="394">
        <v>0</v>
      </c>
      <c r="V733" s="442">
        <v>110915</v>
      </c>
      <c r="W733" s="46"/>
      <c r="X733" s="46"/>
      <c r="Y733" s="46"/>
      <c r="Z733" s="46"/>
    </row>
    <row r="734" spans="1:26" ht="15.75" x14ac:dyDescent="0.25">
      <c r="A734" s="443" t="s">
        <v>329</v>
      </c>
      <c r="B734" s="438" t="s">
        <v>694</v>
      </c>
      <c r="C734" s="394">
        <f t="shared" si="171"/>
        <v>166502</v>
      </c>
      <c r="D734" s="394">
        <f t="shared" si="172"/>
        <v>68764</v>
      </c>
      <c r="E734" s="439">
        <v>0</v>
      </c>
      <c r="F734" s="394">
        <v>68764</v>
      </c>
      <c r="G734" s="441">
        <v>0</v>
      </c>
      <c r="H734" s="394">
        <v>0</v>
      </c>
      <c r="I734" s="394">
        <v>0</v>
      </c>
      <c r="J734" s="394">
        <v>0</v>
      </c>
      <c r="K734" s="394">
        <v>0</v>
      </c>
      <c r="L734" s="440">
        <v>0</v>
      </c>
      <c r="M734" s="394">
        <v>0</v>
      </c>
      <c r="N734" s="394">
        <v>0</v>
      </c>
      <c r="O734" s="394">
        <v>0</v>
      </c>
      <c r="P734" s="394">
        <v>0</v>
      </c>
      <c r="Q734" s="394">
        <v>0</v>
      </c>
      <c r="R734" s="394">
        <v>0</v>
      </c>
      <c r="S734" s="394">
        <v>0</v>
      </c>
      <c r="T734" s="394">
        <v>0</v>
      </c>
      <c r="U734" s="394">
        <v>0</v>
      </c>
      <c r="V734" s="442">
        <v>97738</v>
      </c>
      <c r="W734" s="46"/>
      <c r="X734" s="46"/>
      <c r="Y734" s="46"/>
      <c r="Z734" s="46"/>
    </row>
    <row r="735" spans="1:26" ht="15.75" x14ac:dyDescent="0.25">
      <c r="A735" s="437" t="s">
        <v>330</v>
      </c>
      <c r="B735" s="438" t="s">
        <v>695</v>
      </c>
      <c r="C735" s="394">
        <f t="shared" si="171"/>
        <v>855890</v>
      </c>
      <c r="D735" s="394">
        <f t="shared" si="172"/>
        <v>855890</v>
      </c>
      <c r="E735" s="439">
        <v>789326</v>
      </c>
      <c r="F735" s="394">
        <v>66564</v>
      </c>
      <c r="G735" s="394">
        <v>0</v>
      </c>
      <c r="H735" s="394">
        <v>0</v>
      </c>
      <c r="I735" s="394">
        <v>0</v>
      </c>
      <c r="J735" s="394">
        <v>0</v>
      </c>
      <c r="K735" s="394">
        <v>0</v>
      </c>
      <c r="L735" s="394">
        <v>0</v>
      </c>
      <c r="M735" s="394">
        <v>0</v>
      </c>
      <c r="N735" s="394">
        <v>0</v>
      </c>
      <c r="O735" s="394">
        <v>0</v>
      </c>
      <c r="P735" s="394">
        <v>0</v>
      </c>
      <c r="Q735" s="394">
        <v>0</v>
      </c>
      <c r="R735" s="394">
        <v>0</v>
      </c>
      <c r="S735" s="394">
        <v>0</v>
      </c>
      <c r="T735" s="394">
        <v>0</v>
      </c>
      <c r="U735" s="394">
        <v>0</v>
      </c>
      <c r="V735" s="394">
        <v>0</v>
      </c>
      <c r="W735" s="46"/>
      <c r="X735" s="46"/>
      <c r="Y735" s="46"/>
      <c r="Z735" s="46"/>
    </row>
    <row r="736" spans="1:26" ht="15.75" x14ac:dyDescent="0.25">
      <c r="A736" s="437" t="s">
        <v>331</v>
      </c>
      <c r="B736" s="438" t="s">
        <v>31</v>
      </c>
      <c r="C736" s="394">
        <f t="shared" si="171"/>
        <v>1064359</v>
      </c>
      <c r="D736" s="394">
        <f>E736+F736+G736+H736+I736</f>
        <v>1064359</v>
      </c>
      <c r="E736" s="394">
        <v>0</v>
      </c>
      <c r="F736" s="394">
        <v>0</v>
      </c>
      <c r="G736" s="394">
        <v>0</v>
      </c>
      <c r="H736" s="394">
        <v>0</v>
      </c>
      <c r="I736" s="394">
        <v>1064359</v>
      </c>
      <c r="J736" s="394">
        <v>0</v>
      </c>
      <c r="K736" s="394">
        <v>0</v>
      </c>
      <c r="L736" s="394">
        <v>0</v>
      </c>
      <c r="M736" s="394">
        <v>0</v>
      </c>
      <c r="N736" s="394">
        <v>0</v>
      </c>
      <c r="O736" s="394">
        <v>0</v>
      </c>
      <c r="P736" s="394">
        <v>0</v>
      </c>
      <c r="Q736" s="394">
        <v>0</v>
      </c>
      <c r="R736" s="394">
        <v>0</v>
      </c>
      <c r="S736" s="394">
        <v>0</v>
      </c>
      <c r="T736" s="394">
        <v>0</v>
      </c>
      <c r="U736" s="394">
        <v>0</v>
      </c>
      <c r="V736" s="394">
        <v>0</v>
      </c>
      <c r="W736" s="46"/>
      <c r="X736" s="46"/>
      <c r="Y736" s="46"/>
      <c r="Z736" s="46"/>
    </row>
    <row r="737" spans="1:26" ht="15.75" x14ac:dyDescent="0.25">
      <c r="A737" s="437" t="s">
        <v>332</v>
      </c>
      <c r="B737" s="438" t="s">
        <v>663</v>
      </c>
      <c r="C737" s="394">
        <f t="shared" si="171"/>
        <v>138742</v>
      </c>
      <c r="D737" s="394">
        <f t="shared" si="172"/>
        <v>138742</v>
      </c>
      <c r="E737" s="394">
        <v>0</v>
      </c>
      <c r="F737" s="394">
        <v>0</v>
      </c>
      <c r="G737" s="394">
        <v>0</v>
      </c>
      <c r="H737" s="394">
        <v>138742</v>
      </c>
      <c r="I737" s="394">
        <v>0</v>
      </c>
      <c r="J737" s="394">
        <v>0</v>
      </c>
      <c r="K737" s="394">
        <v>0</v>
      </c>
      <c r="L737" s="394">
        <v>0</v>
      </c>
      <c r="M737" s="394">
        <v>0</v>
      </c>
      <c r="N737" s="394">
        <v>0</v>
      </c>
      <c r="O737" s="394">
        <v>0</v>
      </c>
      <c r="P737" s="394">
        <v>0</v>
      </c>
      <c r="Q737" s="394">
        <v>0</v>
      </c>
      <c r="R737" s="394">
        <v>0</v>
      </c>
      <c r="S737" s="394">
        <v>0</v>
      </c>
      <c r="T737" s="394">
        <v>0</v>
      </c>
      <c r="U737" s="394">
        <v>0</v>
      </c>
      <c r="V737" s="394">
        <v>0</v>
      </c>
      <c r="W737" s="46"/>
      <c r="X737" s="46"/>
      <c r="Y737" s="46"/>
      <c r="Z737" s="46"/>
    </row>
    <row r="738" spans="1:26" ht="15.75" x14ac:dyDescent="0.25">
      <c r="A738" s="437" t="s">
        <v>333</v>
      </c>
      <c r="B738" s="438" t="s">
        <v>697</v>
      </c>
      <c r="C738" s="394">
        <f t="shared" si="171"/>
        <v>6815695</v>
      </c>
      <c r="D738" s="394">
        <f t="shared" si="172"/>
        <v>5990809</v>
      </c>
      <c r="E738" s="394">
        <v>4071065</v>
      </c>
      <c r="F738" s="394">
        <v>767465</v>
      </c>
      <c r="G738" s="394">
        <v>1152279</v>
      </c>
      <c r="H738" s="394">
        <v>0</v>
      </c>
      <c r="I738" s="394">
        <v>0</v>
      </c>
      <c r="J738" s="394">
        <v>0</v>
      </c>
      <c r="K738" s="394">
        <v>0</v>
      </c>
      <c r="L738" s="440">
        <v>0</v>
      </c>
      <c r="M738" s="394">
        <v>0</v>
      </c>
      <c r="N738" s="394">
        <v>0</v>
      </c>
      <c r="O738" s="394">
        <v>0</v>
      </c>
      <c r="P738" s="394">
        <v>0</v>
      </c>
      <c r="Q738" s="394">
        <v>0</v>
      </c>
      <c r="R738" s="394">
        <v>0</v>
      </c>
      <c r="S738" s="394">
        <v>0</v>
      </c>
      <c r="T738" s="394">
        <v>0</v>
      </c>
      <c r="U738" s="394">
        <v>0</v>
      </c>
      <c r="V738" s="394">
        <v>824886</v>
      </c>
      <c r="W738" s="46"/>
      <c r="X738" s="46"/>
      <c r="Y738" s="46"/>
      <c r="Z738" s="46"/>
    </row>
    <row r="739" spans="1:26" ht="15.75" x14ac:dyDescent="0.25">
      <c r="A739" s="437" t="s">
        <v>334</v>
      </c>
      <c r="B739" s="438" t="s">
        <v>1312</v>
      </c>
      <c r="C739" s="394">
        <f t="shared" si="171"/>
        <v>4609476</v>
      </c>
      <c r="D739" s="394">
        <f t="shared" si="172"/>
        <v>4114048</v>
      </c>
      <c r="E739" s="394">
        <v>2611832</v>
      </c>
      <c r="F739" s="394">
        <v>494163</v>
      </c>
      <c r="G739" s="439">
        <v>1008053</v>
      </c>
      <c r="H739" s="394">
        <v>0</v>
      </c>
      <c r="I739" s="394">
        <v>0</v>
      </c>
      <c r="J739" s="394">
        <v>0</v>
      </c>
      <c r="K739" s="394">
        <v>0</v>
      </c>
      <c r="L739" s="394">
        <v>0</v>
      </c>
      <c r="M739" s="394">
        <v>0</v>
      </c>
      <c r="N739" s="394">
        <v>0</v>
      </c>
      <c r="O739" s="394">
        <v>0</v>
      </c>
      <c r="P739" s="394">
        <v>0</v>
      </c>
      <c r="Q739" s="394">
        <v>0</v>
      </c>
      <c r="R739" s="394">
        <v>0</v>
      </c>
      <c r="S739" s="394">
        <v>0</v>
      </c>
      <c r="T739" s="394">
        <v>0</v>
      </c>
      <c r="U739" s="394">
        <v>0</v>
      </c>
      <c r="V739" s="444">
        <v>495428</v>
      </c>
      <c r="W739" s="46"/>
      <c r="X739" s="46"/>
      <c r="Y739" s="46"/>
      <c r="Z739" s="46"/>
    </row>
    <row r="740" spans="1:26" ht="15.75" x14ac:dyDescent="0.25">
      <c r="A740" s="437" t="s">
        <v>335</v>
      </c>
      <c r="B740" s="438" t="s">
        <v>1313</v>
      </c>
      <c r="C740" s="394">
        <f t="shared" si="171"/>
        <v>1645031</v>
      </c>
      <c r="D740" s="394">
        <f t="shared" si="172"/>
        <v>1362547</v>
      </c>
      <c r="E740" s="394">
        <v>1362547</v>
      </c>
      <c r="F740" s="394">
        <v>0</v>
      </c>
      <c r="G740" s="394">
        <v>0</v>
      </c>
      <c r="H740" s="394">
        <v>0</v>
      </c>
      <c r="I740" s="394">
        <v>0</v>
      </c>
      <c r="J740" s="394">
        <v>0</v>
      </c>
      <c r="K740" s="394">
        <v>0</v>
      </c>
      <c r="L740" s="440">
        <v>0</v>
      </c>
      <c r="M740" s="394">
        <v>0</v>
      </c>
      <c r="N740" s="394">
        <v>0</v>
      </c>
      <c r="O740" s="394">
        <v>0</v>
      </c>
      <c r="P740" s="394">
        <v>0</v>
      </c>
      <c r="Q740" s="394">
        <v>0</v>
      </c>
      <c r="R740" s="394">
        <v>0</v>
      </c>
      <c r="S740" s="394">
        <v>0</v>
      </c>
      <c r="T740" s="394">
        <v>0</v>
      </c>
      <c r="U740" s="394">
        <v>0</v>
      </c>
      <c r="V740" s="442">
        <v>282484</v>
      </c>
      <c r="W740" s="46"/>
      <c r="X740" s="46"/>
      <c r="Y740" s="46"/>
      <c r="Z740" s="46"/>
    </row>
    <row r="741" spans="1:26" ht="15.75" x14ac:dyDescent="0.25">
      <c r="A741" s="437" t="s">
        <v>336</v>
      </c>
      <c r="B741" s="438" t="s">
        <v>698</v>
      </c>
      <c r="C741" s="394">
        <f>D741+V741</f>
        <v>249607</v>
      </c>
      <c r="D741" s="394">
        <f t="shared" si="172"/>
        <v>0</v>
      </c>
      <c r="E741" s="394">
        <v>0</v>
      </c>
      <c r="F741" s="394">
        <v>0</v>
      </c>
      <c r="G741" s="394">
        <v>0</v>
      </c>
      <c r="H741" s="394">
        <v>0</v>
      </c>
      <c r="I741" s="394">
        <v>0</v>
      </c>
      <c r="J741" s="394">
        <v>0</v>
      </c>
      <c r="K741" s="394">
        <v>0</v>
      </c>
      <c r="L741" s="440">
        <v>0</v>
      </c>
      <c r="M741" s="394">
        <v>0</v>
      </c>
      <c r="N741" s="394">
        <v>0</v>
      </c>
      <c r="O741" s="394">
        <v>0</v>
      </c>
      <c r="P741" s="394">
        <v>0</v>
      </c>
      <c r="Q741" s="394">
        <v>0</v>
      </c>
      <c r="R741" s="394">
        <v>0</v>
      </c>
      <c r="S741" s="394">
        <v>0</v>
      </c>
      <c r="T741" s="394">
        <v>0</v>
      </c>
      <c r="U741" s="394">
        <v>0</v>
      </c>
      <c r="V741" s="394">
        <v>249607</v>
      </c>
      <c r="W741" s="46"/>
      <c r="X741" s="46"/>
      <c r="Y741" s="46"/>
      <c r="Z741" s="46"/>
    </row>
    <row r="742" spans="1:26" ht="15.75" x14ac:dyDescent="0.25">
      <c r="A742" s="437" t="s">
        <v>337</v>
      </c>
      <c r="B742" s="438" t="s">
        <v>1314</v>
      </c>
      <c r="C742" s="394">
        <f t="shared" si="171"/>
        <v>69817</v>
      </c>
      <c r="D742" s="394">
        <f t="shared" si="172"/>
        <v>0</v>
      </c>
      <c r="E742" s="394">
        <v>0</v>
      </c>
      <c r="F742" s="394">
        <v>0</v>
      </c>
      <c r="G742" s="394">
        <v>0</v>
      </c>
      <c r="H742" s="394">
        <v>0</v>
      </c>
      <c r="I742" s="394">
        <v>0</v>
      </c>
      <c r="J742" s="394">
        <v>0</v>
      </c>
      <c r="K742" s="394">
        <v>0</v>
      </c>
      <c r="L742" s="440">
        <v>0</v>
      </c>
      <c r="M742" s="394">
        <v>0</v>
      </c>
      <c r="N742" s="394">
        <v>0</v>
      </c>
      <c r="O742" s="394">
        <v>0</v>
      </c>
      <c r="P742" s="394">
        <v>0</v>
      </c>
      <c r="Q742" s="394">
        <v>0</v>
      </c>
      <c r="R742" s="394">
        <v>0</v>
      </c>
      <c r="S742" s="394">
        <v>0</v>
      </c>
      <c r="T742" s="394">
        <v>0</v>
      </c>
      <c r="U742" s="394">
        <v>0</v>
      </c>
      <c r="V742" s="394">
        <v>69817</v>
      </c>
      <c r="W742" s="46"/>
      <c r="X742" s="46"/>
      <c r="Y742" s="46"/>
      <c r="Z742" s="46"/>
    </row>
    <row r="743" spans="1:26" ht="15.75" x14ac:dyDescent="0.25">
      <c r="A743" s="437" t="s">
        <v>338</v>
      </c>
      <c r="B743" s="438" t="s">
        <v>107</v>
      </c>
      <c r="C743" s="394">
        <f t="shared" si="171"/>
        <v>350695.08999999997</v>
      </c>
      <c r="D743" s="394">
        <f t="shared" si="172"/>
        <v>258923.09</v>
      </c>
      <c r="E743" s="394">
        <v>0</v>
      </c>
      <c r="F743" s="394">
        <v>258923.09</v>
      </c>
      <c r="G743" s="394">
        <v>0</v>
      </c>
      <c r="H743" s="394">
        <v>0</v>
      </c>
      <c r="I743" s="394">
        <v>0</v>
      </c>
      <c r="J743" s="440">
        <v>0</v>
      </c>
      <c r="K743" s="440">
        <v>0</v>
      </c>
      <c r="L743" s="440">
        <v>0</v>
      </c>
      <c r="M743" s="440">
        <v>0</v>
      </c>
      <c r="N743" s="440">
        <v>0</v>
      </c>
      <c r="O743" s="440">
        <v>0</v>
      </c>
      <c r="P743" s="394">
        <v>0</v>
      </c>
      <c r="Q743" s="394">
        <v>0</v>
      </c>
      <c r="R743" s="394">
        <v>0</v>
      </c>
      <c r="S743" s="394">
        <v>0</v>
      </c>
      <c r="T743" s="394">
        <v>0</v>
      </c>
      <c r="U743" s="394">
        <v>0</v>
      </c>
      <c r="V743" s="394">
        <v>91772</v>
      </c>
      <c r="W743" s="46"/>
      <c r="X743" s="46"/>
      <c r="Y743" s="46"/>
      <c r="Z743" s="46"/>
    </row>
    <row r="744" spans="1:26" ht="15.75" x14ac:dyDescent="0.25">
      <c r="A744" s="437" t="s">
        <v>339</v>
      </c>
      <c r="B744" s="438" t="s">
        <v>667</v>
      </c>
      <c r="C744" s="394">
        <f t="shared" si="171"/>
        <v>1118036.6499999999</v>
      </c>
      <c r="D744" s="394">
        <f>E744+F744+G744+H744+I744</f>
        <v>870020.65</v>
      </c>
      <c r="E744" s="394">
        <v>0</v>
      </c>
      <c r="F744" s="394">
        <v>475412.65</v>
      </c>
      <c r="G744" s="394">
        <v>0</v>
      </c>
      <c r="H744" s="394">
        <v>394608</v>
      </c>
      <c r="I744" s="394">
        <v>0</v>
      </c>
      <c r="J744" s="394">
        <v>0</v>
      </c>
      <c r="K744" s="394">
        <v>0</v>
      </c>
      <c r="L744" s="394">
        <v>0</v>
      </c>
      <c r="M744" s="394">
        <v>0</v>
      </c>
      <c r="N744" s="394">
        <v>0</v>
      </c>
      <c r="O744" s="394">
        <v>0</v>
      </c>
      <c r="P744" s="394">
        <v>0</v>
      </c>
      <c r="Q744" s="394">
        <v>0</v>
      </c>
      <c r="R744" s="394">
        <v>0</v>
      </c>
      <c r="S744" s="394">
        <v>0</v>
      </c>
      <c r="T744" s="394">
        <v>0</v>
      </c>
      <c r="U744" s="394">
        <v>0</v>
      </c>
      <c r="V744" s="394">
        <v>248016</v>
      </c>
      <c r="W744" s="46"/>
      <c r="X744" s="46"/>
      <c r="Y744" s="46"/>
      <c r="Z744" s="46"/>
    </row>
    <row r="745" spans="1:26" ht="15.75" x14ac:dyDescent="0.25">
      <c r="A745" s="437" t="s">
        <v>340</v>
      </c>
      <c r="B745" s="438" t="s">
        <v>108</v>
      </c>
      <c r="C745" s="394">
        <f t="shared" si="171"/>
        <v>67937</v>
      </c>
      <c r="D745" s="394">
        <f t="shared" si="172"/>
        <v>0</v>
      </c>
      <c r="E745" s="394">
        <v>0</v>
      </c>
      <c r="F745" s="394">
        <v>0</v>
      </c>
      <c r="G745" s="394">
        <v>0</v>
      </c>
      <c r="H745" s="394">
        <v>0</v>
      </c>
      <c r="I745" s="394">
        <v>0</v>
      </c>
      <c r="J745" s="440">
        <v>0</v>
      </c>
      <c r="K745" s="440">
        <v>0</v>
      </c>
      <c r="L745" s="440">
        <v>300</v>
      </c>
      <c r="M745" s="394">
        <v>0</v>
      </c>
      <c r="N745" s="440">
        <v>0</v>
      </c>
      <c r="O745" s="440">
        <v>0</v>
      </c>
      <c r="P745" s="394">
        <v>0</v>
      </c>
      <c r="Q745" s="394">
        <v>0</v>
      </c>
      <c r="R745" s="394">
        <v>0</v>
      </c>
      <c r="S745" s="394">
        <v>0</v>
      </c>
      <c r="T745" s="394">
        <v>0</v>
      </c>
      <c r="U745" s="394">
        <v>0</v>
      </c>
      <c r="V745" s="394">
        <v>67937</v>
      </c>
      <c r="W745" s="46"/>
      <c r="X745" s="46"/>
      <c r="Y745" s="46"/>
      <c r="Z745" s="46"/>
    </row>
    <row r="746" spans="1:26" ht="15.75" x14ac:dyDescent="0.25">
      <c r="A746" s="437" t="s">
        <v>341</v>
      </c>
      <c r="B746" s="438" t="s">
        <v>686</v>
      </c>
      <c r="C746" s="394">
        <f t="shared" si="171"/>
        <v>3922583.8</v>
      </c>
      <c r="D746" s="394">
        <f t="shared" ref="D746:D758" si="173">E746+F746+G746+H746+I746</f>
        <v>3693979.8</v>
      </c>
      <c r="E746" s="394">
        <v>2371013.12</v>
      </c>
      <c r="F746" s="394">
        <v>0</v>
      </c>
      <c r="G746" s="394">
        <v>1089871.22</v>
      </c>
      <c r="H746" s="394">
        <v>233095.46</v>
      </c>
      <c r="I746" s="394">
        <v>0</v>
      </c>
      <c r="J746" s="394">
        <v>0</v>
      </c>
      <c r="K746" s="394">
        <v>0</v>
      </c>
      <c r="L746" s="394">
        <v>0</v>
      </c>
      <c r="M746" s="394">
        <v>0</v>
      </c>
      <c r="N746" s="394">
        <v>0</v>
      </c>
      <c r="O746" s="394">
        <v>0</v>
      </c>
      <c r="P746" s="394">
        <v>0</v>
      </c>
      <c r="Q746" s="394">
        <v>0</v>
      </c>
      <c r="R746" s="394">
        <v>0</v>
      </c>
      <c r="S746" s="394">
        <v>0</v>
      </c>
      <c r="T746" s="394">
        <v>0</v>
      </c>
      <c r="U746" s="394">
        <v>0</v>
      </c>
      <c r="V746" s="394">
        <v>228604</v>
      </c>
      <c r="W746" s="46"/>
      <c r="X746" s="46"/>
      <c r="Y746" s="46"/>
      <c r="Z746" s="46"/>
    </row>
    <row r="747" spans="1:26" ht="15.75" x14ac:dyDescent="0.25">
      <c r="A747" s="437" t="s">
        <v>342</v>
      </c>
      <c r="B747" s="438" t="s">
        <v>32</v>
      </c>
      <c r="C747" s="394">
        <f t="shared" si="171"/>
        <v>6241135</v>
      </c>
      <c r="D747" s="394">
        <f t="shared" si="173"/>
        <v>1748306</v>
      </c>
      <c r="E747" s="394">
        <v>0</v>
      </c>
      <c r="F747" s="394">
        <v>0</v>
      </c>
      <c r="G747" s="394">
        <v>0</v>
      </c>
      <c r="H747" s="394">
        <v>0</v>
      </c>
      <c r="I747" s="394">
        <v>1748306</v>
      </c>
      <c r="J747" s="394">
        <v>0</v>
      </c>
      <c r="K747" s="394">
        <v>0</v>
      </c>
      <c r="L747" s="394">
        <v>956.25</v>
      </c>
      <c r="M747" s="394">
        <v>4068476</v>
      </c>
      <c r="N747" s="394">
        <v>0</v>
      </c>
      <c r="O747" s="394">
        <v>0</v>
      </c>
      <c r="P747" s="394">
        <v>0</v>
      </c>
      <c r="Q747" s="394">
        <v>0</v>
      </c>
      <c r="R747" s="394">
        <v>0</v>
      </c>
      <c r="S747" s="394">
        <v>0</v>
      </c>
      <c r="T747" s="394">
        <v>0</v>
      </c>
      <c r="U747" s="394">
        <v>0</v>
      </c>
      <c r="V747" s="394">
        <v>424353</v>
      </c>
      <c r="W747" s="46"/>
      <c r="X747" s="46"/>
      <c r="Y747" s="46"/>
      <c r="Z747" s="46"/>
    </row>
    <row r="748" spans="1:26" ht="15.75" x14ac:dyDescent="0.25">
      <c r="A748" s="437" t="s">
        <v>343</v>
      </c>
      <c r="B748" s="438" t="s">
        <v>33</v>
      </c>
      <c r="C748" s="394">
        <f t="shared" si="171"/>
        <v>4112549</v>
      </c>
      <c r="D748" s="394">
        <f t="shared" si="173"/>
        <v>0</v>
      </c>
      <c r="E748" s="394">
        <v>0</v>
      </c>
      <c r="F748" s="394">
        <v>0</v>
      </c>
      <c r="G748" s="394">
        <v>0</v>
      </c>
      <c r="H748" s="394">
        <v>0</v>
      </c>
      <c r="I748" s="394">
        <v>0</v>
      </c>
      <c r="J748" s="394">
        <v>0</v>
      </c>
      <c r="K748" s="394">
        <v>0</v>
      </c>
      <c r="L748" s="394">
        <v>1041.7</v>
      </c>
      <c r="M748" s="394">
        <v>4022055</v>
      </c>
      <c r="N748" s="394">
        <v>0</v>
      </c>
      <c r="O748" s="394">
        <v>0</v>
      </c>
      <c r="P748" s="394">
        <v>0</v>
      </c>
      <c r="Q748" s="394">
        <v>0</v>
      </c>
      <c r="R748" s="394">
        <v>0</v>
      </c>
      <c r="S748" s="394">
        <v>0</v>
      </c>
      <c r="T748" s="394">
        <v>0</v>
      </c>
      <c r="U748" s="394">
        <v>0</v>
      </c>
      <c r="V748" s="394">
        <v>90494</v>
      </c>
      <c r="W748" s="46"/>
      <c r="X748" s="46"/>
      <c r="Y748" s="46"/>
      <c r="Z748" s="46"/>
    </row>
    <row r="749" spans="1:26" ht="15.75" x14ac:dyDescent="0.25">
      <c r="A749" s="437" t="s">
        <v>344</v>
      </c>
      <c r="B749" s="438" t="s">
        <v>34</v>
      </c>
      <c r="C749" s="394">
        <f t="shared" si="171"/>
        <v>90552</v>
      </c>
      <c r="D749" s="394">
        <f t="shared" si="173"/>
        <v>0</v>
      </c>
      <c r="E749" s="394">
        <v>0</v>
      </c>
      <c r="F749" s="394">
        <v>0</v>
      </c>
      <c r="G749" s="394">
        <v>0</v>
      </c>
      <c r="H749" s="394">
        <v>0</v>
      </c>
      <c r="I749" s="394">
        <v>0</v>
      </c>
      <c r="J749" s="394">
        <v>0</v>
      </c>
      <c r="K749" s="394">
        <v>0</v>
      </c>
      <c r="L749" s="394">
        <v>0</v>
      </c>
      <c r="M749" s="394">
        <v>0</v>
      </c>
      <c r="N749" s="394">
        <v>0</v>
      </c>
      <c r="O749" s="394">
        <v>0</v>
      </c>
      <c r="P749" s="394">
        <v>0</v>
      </c>
      <c r="Q749" s="394">
        <v>0</v>
      </c>
      <c r="R749" s="394">
        <v>0</v>
      </c>
      <c r="S749" s="394">
        <v>0</v>
      </c>
      <c r="T749" s="394">
        <v>0</v>
      </c>
      <c r="U749" s="394">
        <v>0</v>
      </c>
      <c r="V749" s="394">
        <v>90552</v>
      </c>
      <c r="W749" s="46"/>
      <c r="X749" s="46"/>
      <c r="Y749" s="46"/>
      <c r="Z749" s="46"/>
    </row>
    <row r="750" spans="1:26" ht="15.75" x14ac:dyDescent="0.25">
      <c r="A750" s="437" t="s">
        <v>346</v>
      </c>
      <c r="B750" s="438" t="s">
        <v>109</v>
      </c>
      <c r="C750" s="394">
        <f t="shared" si="171"/>
        <v>4250705</v>
      </c>
      <c r="D750" s="394">
        <f t="shared" si="173"/>
        <v>0</v>
      </c>
      <c r="E750" s="394">
        <v>0</v>
      </c>
      <c r="F750" s="394">
        <v>0</v>
      </c>
      <c r="G750" s="394">
        <v>0</v>
      </c>
      <c r="H750" s="394">
        <v>0</v>
      </c>
      <c r="I750" s="394">
        <v>0</v>
      </c>
      <c r="J750" s="394">
        <v>0</v>
      </c>
      <c r="K750" s="394">
        <v>0</v>
      </c>
      <c r="L750" s="394">
        <v>760</v>
      </c>
      <c r="M750" s="394">
        <v>4132839</v>
      </c>
      <c r="N750" s="394">
        <v>0</v>
      </c>
      <c r="O750" s="394">
        <v>0</v>
      </c>
      <c r="P750" s="394">
        <v>0</v>
      </c>
      <c r="Q750" s="394">
        <v>0</v>
      </c>
      <c r="R750" s="394">
        <v>0</v>
      </c>
      <c r="S750" s="394">
        <v>0</v>
      </c>
      <c r="T750" s="394">
        <v>0</v>
      </c>
      <c r="U750" s="394">
        <v>0</v>
      </c>
      <c r="V750" s="394">
        <v>117866</v>
      </c>
      <c r="W750" s="46"/>
      <c r="X750" s="46"/>
      <c r="Y750" s="46"/>
      <c r="Z750" s="46"/>
    </row>
    <row r="751" spans="1:26" ht="15.75" x14ac:dyDescent="0.25">
      <c r="A751" s="437" t="s">
        <v>347</v>
      </c>
      <c r="B751" s="438" t="s">
        <v>672</v>
      </c>
      <c r="C751" s="394">
        <f t="shared" si="171"/>
        <v>607934</v>
      </c>
      <c r="D751" s="394">
        <f t="shared" si="173"/>
        <v>0</v>
      </c>
      <c r="E751" s="394">
        <v>0</v>
      </c>
      <c r="F751" s="394">
        <v>0</v>
      </c>
      <c r="G751" s="394">
        <v>0</v>
      </c>
      <c r="H751" s="394">
        <v>0</v>
      </c>
      <c r="I751" s="394">
        <v>0</v>
      </c>
      <c r="J751" s="394">
        <v>0</v>
      </c>
      <c r="K751" s="394">
        <v>0</v>
      </c>
      <c r="L751" s="394">
        <v>0</v>
      </c>
      <c r="M751" s="394">
        <v>0</v>
      </c>
      <c r="N751" s="394">
        <v>0</v>
      </c>
      <c r="O751" s="394">
        <v>0</v>
      </c>
      <c r="P751" s="394">
        <v>0</v>
      </c>
      <c r="Q751" s="394">
        <v>0</v>
      </c>
      <c r="R751" s="394">
        <v>0</v>
      </c>
      <c r="S751" s="394">
        <v>0</v>
      </c>
      <c r="T751" s="394">
        <v>0</v>
      </c>
      <c r="U751" s="394">
        <v>0</v>
      </c>
      <c r="V751" s="394">
        <v>607934</v>
      </c>
      <c r="W751" s="46"/>
      <c r="X751" s="46"/>
      <c r="Y751" s="46"/>
      <c r="Z751" s="46"/>
    </row>
    <row r="752" spans="1:26" ht="15.75" x14ac:dyDescent="0.25">
      <c r="A752" s="437" t="s">
        <v>348</v>
      </c>
      <c r="B752" s="438" t="s">
        <v>35</v>
      </c>
      <c r="C752" s="394">
        <f t="shared" si="171"/>
        <v>9304942</v>
      </c>
      <c r="D752" s="394">
        <f t="shared" si="173"/>
        <v>0</v>
      </c>
      <c r="E752" s="394">
        <v>0</v>
      </c>
      <c r="F752" s="394">
        <v>0</v>
      </c>
      <c r="G752" s="394">
        <v>0</v>
      </c>
      <c r="H752" s="394">
        <v>0</v>
      </c>
      <c r="I752" s="394">
        <v>0</v>
      </c>
      <c r="J752" s="394">
        <v>0</v>
      </c>
      <c r="K752" s="394">
        <v>0</v>
      </c>
      <c r="L752" s="394">
        <v>1600</v>
      </c>
      <c r="M752" s="394">
        <v>9198402</v>
      </c>
      <c r="N752" s="394">
        <v>0</v>
      </c>
      <c r="O752" s="394">
        <v>0</v>
      </c>
      <c r="P752" s="394">
        <v>0</v>
      </c>
      <c r="Q752" s="394">
        <v>0</v>
      </c>
      <c r="R752" s="394">
        <v>0</v>
      </c>
      <c r="S752" s="394">
        <v>0</v>
      </c>
      <c r="T752" s="394">
        <v>0</v>
      </c>
      <c r="U752" s="394">
        <v>0</v>
      </c>
      <c r="V752" s="442">
        <v>106540</v>
      </c>
      <c r="W752" s="46"/>
      <c r="X752" s="46"/>
      <c r="Y752" s="46"/>
      <c r="Z752" s="46"/>
    </row>
    <row r="753" spans="1:26" ht="15.75" x14ac:dyDescent="0.25">
      <c r="A753" s="437" t="s">
        <v>349</v>
      </c>
      <c r="B753" s="438" t="s">
        <v>36</v>
      </c>
      <c r="C753" s="394">
        <f t="shared" si="171"/>
        <v>8813743</v>
      </c>
      <c r="D753" s="394">
        <f t="shared" si="173"/>
        <v>0</v>
      </c>
      <c r="E753" s="394">
        <v>0</v>
      </c>
      <c r="F753" s="394">
        <v>0</v>
      </c>
      <c r="G753" s="394">
        <v>0</v>
      </c>
      <c r="H753" s="394">
        <v>0</v>
      </c>
      <c r="I753" s="394">
        <v>0</v>
      </c>
      <c r="J753" s="394">
        <v>0</v>
      </c>
      <c r="K753" s="394">
        <v>0</v>
      </c>
      <c r="L753" s="394">
        <v>1200</v>
      </c>
      <c r="M753" s="394">
        <v>8714273</v>
      </c>
      <c r="N753" s="394">
        <v>0</v>
      </c>
      <c r="O753" s="394">
        <v>0</v>
      </c>
      <c r="P753" s="394">
        <v>0</v>
      </c>
      <c r="Q753" s="394">
        <v>0</v>
      </c>
      <c r="R753" s="394">
        <v>0</v>
      </c>
      <c r="S753" s="394">
        <v>0</v>
      </c>
      <c r="T753" s="394">
        <v>0</v>
      </c>
      <c r="U753" s="394">
        <v>0</v>
      </c>
      <c r="V753" s="442">
        <v>99470</v>
      </c>
      <c r="W753" s="46"/>
      <c r="X753" s="46"/>
      <c r="Y753" s="46"/>
      <c r="Z753" s="46"/>
    </row>
    <row r="754" spans="1:26" ht="15.75" x14ac:dyDescent="0.25">
      <c r="A754" s="437" t="s">
        <v>350</v>
      </c>
      <c r="B754" s="438" t="s">
        <v>699</v>
      </c>
      <c r="C754" s="394">
        <f t="shared" si="171"/>
        <v>66092</v>
      </c>
      <c r="D754" s="394">
        <v>0</v>
      </c>
      <c r="E754" s="394">
        <v>0</v>
      </c>
      <c r="F754" s="394">
        <v>0</v>
      </c>
      <c r="G754" s="394">
        <v>0</v>
      </c>
      <c r="H754" s="394">
        <v>0</v>
      </c>
      <c r="I754" s="394">
        <v>0</v>
      </c>
      <c r="J754" s="394">
        <v>0</v>
      </c>
      <c r="K754" s="394">
        <v>0</v>
      </c>
      <c r="L754" s="394">
        <v>780.8</v>
      </c>
      <c r="M754" s="394">
        <v>0</v>
      </c>
      <c r="N754" s="394">
        <v>0</v>
      </c>
      <c r="O754" s="394">
        <v>0</v>
      </c>
      <c r="P754" s="394">
        <v>0</v>
      </c>
      <c r="Q754" s="394">
        <v>0</v>
      </c>
      <c r="R754" s="394">
        <v>0</v>
      </c>
      <c r="S754" s="394">
        <v>0</v>
      </c>
      <c r="T754" s="394">
        <v>0</v>
      </c>
      <c r="U754" s="394">
        <v>0</v>
      </c>
      <c r="V754" s="442">
        <v>66092</v>
      </c>
      <c r="W754" s="46"/>
      <c r="X754" s="46"/>
      <c r="Y754" s="46"/>
      <c r="Z754" s="46"/>
    </row>
    <row r="755" spans="1:26" ht="15.75" x14ac:dyDescent="0.25">
      <c r="A755" s="437" t="s">
        <v>352</v>
      </c>
      <c r="B755" s="438" t="s">
        <v>37</v>
      </c>
      <c r="C755" s="394">
        <f t="shared" si="171"/>
        <v>817645</v>
      </c>
      <c r="D755" s="394">
        <f t="shared" si="173"/>
        <v>0</v>
      </c>
      <c r="E755" s="394">
        <v>0</v>
      </c>
      <c r="F755" s="394">
        <v>0</v>
      </c>
      <c r="G755" s="394">
        <v>0</v>
      </c>
      <c r="H755" s="394">
        <v>0</v>
      </c>
      <c r="I755" s="394">
        <v>0</v>
      </c>
      <c r="J755" s="394">
        <v>0</v>
      </c>
      <c r="K755" s="394">
        <v>0</v>
      </c>
      <c r="L755" s="440">
        <v>0</v>
      </c>
      <c r="M755" s="394">
        <v>0</v>
      </c>
      <c r="N755" s="394">
        <v>0</v>
      </c>
      <c r="O755" s="394">
        <v>0</v>
      </c>
      <c r="P755" s="394">
        <v>0</v>
      </c>
      <c r="Q755" s="394">
        <v>0</v>
      </c>
      <c r="R755" s="394">
        <v>0</v>
      </c>
      <c r="S755" s="394">
        <v>0</v>
      </c>
      <c r="T755" s="394">
        <v>0</v>
      </c>
      <c r="U755" s="394">
        <v>0</v>
      </c>
      <c r="V755" s="442">
        <v>817645</v>
      </c>
      <c r="W755" s="46"/>
      <c r="X755" s="46"/>
      <c r="Y755" s="46"/>
      <c r="Z755" s="46"/>
    </row>
    <row r="756" spans="1:26" ht="15.75" x14ac:dyDescent="0.25">
      <c r="A756" s="437" t="s">
        <v>353</v>
      </c>
      <c r="B756" s="438" t="s">
        <v>38</v>
      </c>
      <c r="C756" s="394">
        <f t="shared" si="171"/>
        <v>88929</v>
      </c>
      <c r="D756" s="394">
        <f t="shared" si="173"/>
        <v>0</v>
      </c>
      <c r="E756" s="394">
        <v>0</v>
      </c>
      <c r="F756" s="394">
        <v>0</v>
      </c>
      <c r="G756" s="394">
        <v>0</v>
      </c>
      <c r="H756" s="394">
        <v>0</v>
      </c>
      <c r="I756" s="394">
        <v>0</v>
      </c>
      <c r="J756" s="394">
        <v>0</v>
      </c>
      <c r="K756" s="394">
        <v>0</v>
      </c>
      <c r="L756" s="440">
        <v>0</v>
      </c>
      <c r="M756" s="394">
        <v>0</v>
      </c>
      <c r="N756" s="394">
        <v>0</v>
      </c>
      <c r="O756" s="394">
        <v>0</v>
      </c>
      <c r="P756" s="394">
        <v>0</v>
      </c>
      <c r="Q756" s="394">
        <v>0</v>
      </c>
      <c r="R756" s="394">
        <v>0</v>
      </c>
      <c r="S756" s="394">
        <v>0</v>
      </c>
      <c r="T756" s="394">
        <v>0</v>
      </c>
      <c r="U756" s="394">
        <v>0</v>
      </c>
      <c r="V756" s="442">
        <v>88929</v>
      </c>
      <c r="W756" s="46"/>
      <c r="X756" s="46"/>
      <c r="Y756" s="46"/>
      <c r="Z756" s="46"/>
    </row>
    <row r="757" spans="1:26" ht="15.75" x14ac:dyDescent="0.25">
      <c r="A757" s="437" t="s">
        <v>354</v>
      </c>
      <c r="B757" s="438" t="s">
        <v>39</v>
      </c>
      <c r="C757" s="394">
        <f t="shared" si="171"/>
        <v>123443</v>
      </c>
      <c r="D757" s="394">
        <f t="shared" si="173"/>
        <v>0</v>
      </c>
      <c r="E757" s="394">
        <v>0</v>
      </c>
      <c r="F757" s="394">
        <v>0</v>
      </c>
      <c r="G757" s="394">
        <v>0</v>
      </c>
      <c r="H757" s="394">
        <v>0</v>
      </c>
      <c r="I757" s="394">
        <v>0</v>
      </c>
      <c r="J757" s="394">
        <v>0</v>
      </c>
      <c r="K757" s="394">
        <v>0</v>
      </c>
      <c r="L757" s="440">
        <v>0</v>
      </c>
      <c r="M757" s="394">
        <v>0</v>
      </c>
      <c r="N757" s="394">
        <v>0</v>
      </c>
      <c r="O757" s="394">
        <v>0</v>
      </c>
      <c r="P757" s="394">
        <v>0</v>
      </c>
      <c r="Q757" s="394">
        <v>0</v>
      </c>
      <c r="R757" s="394">
        <v>0</v>
      </c>
      <c r="S757" s="394">
        <v>0</v>
      </c>
      <c r="T757" s="394">
        <v>0</v>
      </c>
      <c r="U757" s="394">
        <v>0</v>
      </c>
      <c r="V757" s="442">
        <v>123443</v>
      </c>
      <c r="W757" s="46"/>
      <c r="X757" s="46"/>
      <c r="Y757" s="46"/>
      <c r="Z757" s="46"/>
    </row>
    <row r="758" spans="1:26" ht="15.75" x14ac:dyDescent="0.25">
      <c r="A758" s="437" t="s">
        <v>355</v>
      </c>
      <c r="B758" s="438" t="s">
        <v>688</v>
      </c>
      <c r="C758" s="394">
        <f t="shared" si="171"/>
        <v>2392752</v>
      </c>
      <c r="D758" s="394">
        <f t="shared" si="173"/>
        <v>2164529</v>
      </c>
      <c r="E758" s="439">
        <v>1962876</v>
      </c>
      <c r="F758" s="394">
        <v>201653</v>
      </c>
      <c r="G758" s="394">
        <v>0</v>
      </c>
      <c r="H758" s="394">
        <v>0</v>
      </c>
      <c r="I758" s="394">
        <v>0</v>
      </c>
      <c r="J758" s="394">
        <v>0</v>
      </c>
      <c r="K758" s="394">
        <v>0</v>
      </c>
      <c r="L758" s="440">
        <v>0</v>
      </c>
      <c r="M758" s="394">
        <v>0</v>
      </c>
      <c r="N758" s="394">
        <v>0</v>
      </c>
      <c r="O758" s="394">
        <v>0</v>
      </c>
      <c r="P758" s="394">
        <v>0</v>
      </c>
      <c r="Q758" s="394">
        <v>0</v>
      </c>
      <c r="R758" s="394">
        <v>0</v>
      </c>
      <c r="S758" s="394">
        <v>0</v>
      </c>
      <c r="T758" s="394">
        <v>0</v>
      </c>
      <c r="U758" s="394">
        <v>0</v>
      </c>
      <c r="V758" s="445">
        <v>228223</v>
      </c>
      <c r="W758" s="46"/>
      <c r="X758" s="46"/>
      <c r="Y758" s="46"/>
      <c r="Z758" s="46"/>
    </row>
    <row r="759" spans="1:26" ht="17.25" customHeight="1" x14ac:dyDescent="0.25">
      <c r="A759" s="99" t="s">
        <v>363</v>
      </c>
      <c r="B759" s="101" t="s">
        <v>356</v>
      </c>
      <c r="C759" s="232">
        <f>D759+K759+M759+O759+Q759+S759+T759+U759+V759</f>
        <v>7107315</v>
      </c>
      <c r="D759" s="102">
        <f t="shared" ref="D759:V759" si="174">SUM(D760:D771)</f>
        <v>1701480</v>
      </c>
      <c r="E759" s="102">
        <f t="shared" si="174"/>
        <v>1334855</v>
      </c>
      <c r="F759" s="102">
        <f t="shared" si="174"/>
        <v>366625</v>
      </c>
      <c r="G759" s="102">
        <f t="shared" si="174"/>
        <v>0</v>
      </c>
      <c r="H759" s="102">
        <f t="shared" si="174"/>
        <v>0</v>
      </c>
      <c r="I759" s="102">
        <f t="shared" si="174"/>
        <v>0</v>
      </c>
      <c r="J759" s="102">
        <f t="shared" si="174"/>
        <v>0</v>
      </c>
      <c r="K759" s="102">
        <f t="shared" si="174"/>
        <v>0</v>
      </c>
      <c r="L759" s="102">
        <f t="shared" si="174"/>
        <v>605</v>
      </c>
      <c r="M759" s="102">
        <f t="shared" si="174"/>
        <v>2518192</v>
      </c>
      <c r="N759" s="102">
        <f t="shared" si="174"/>
        <v>0</v>
      </c>
      <c r="O759" s="102">
        <f t="shared" si="174"/>
        <v>0</v>
      </c>
      <c r="P759" s="102">
        <f t="shared" si="174"/>
        <v>0</v>
      </c>
      <c r="Q759" s="144">
        <f t="shared" si="174"/>
        <v>0</v>
      </c>
      <c r="R759" s="102">
        <f t="shared" si="174"/>
        <v>0</v>
      </c>
      <c r="S759" s="102">
        <f t="shared" si="174"/>
        <v>0</v>
      </c>
      <c r="T759" s="102">
        <f t="shared" si="174"/>
        <v>0</v>
      </c>
      <c r="U759" s="102">
        <f t="shared" si="174"/>
        <v>0</v>
      </c>
      <c r="V759" s="102">
        <f t="shared" si="174"/>
        <v>2887643</v>
      </c>
      <c r="W759" s="46"/>
      <c r="X759" s="46"/>
      <c r="Y759" s="46"/>
      <c r="Z759" s="46"/>
    </row>
    <row r="760" spans="1:26" x14ac:dyDescent="0.25">
      <c r="A760" s="206" t="s">
        <v>364</v>
      </c>
      <c r="B760" s="29" t="s">
        <v>21</v>
      </c>
      <c r="C760" s="28">
        <f t="shared" ref="C760:C771" si="175">D760+M760+Q760+S760+V760</f>
        <v>112567</v>
      </c>
      <c r="D760" s="28">
        <f t="shared" ref="D760:D771" si="176">E760+F760+G760+H760+I760</f>
        <v>0</v>
      </c>
      <c r="E760" s="28">
        <v>0</v>
      </c>
      <c r="F760" s="306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307">
        <v>0</v>
      </c>
      <c r="Q760" s="28">
        <v>0</v>
      </c>
      <c r="R760" s="308">
        <v>0</v>
      </c>
      <c r="S760" s="28">
        <v>0</v>
      </c>
      <c r="T760" s="28">
        <v>0</v>
      </c>
      <c r="U760" s="28">
        <v>0</v>
      </c>
      <c r="V760" s="28">
        <v>112567</v>
      </c>
      <c r="W760" s="46"/>
      <c r="X760" s="46"/>
      <c r="Y760" s="46"/>
      <c r="Z760" s="46"/>
    </row>
    <row r="761" spans="1:26" x14ac:dyDescent="0.25">
      <c r="A761" s="206" t="s">
        <v>365</v>
      </c>
      <c r="B761" s="29" t="s">
        <v>22</v>
      </c>
      <c r="C761" s="28">
        <f t="shared" si="175"/>
        <v>126155</v>
      </c>
      <c r="D761" s="28">
        <f t="shared" si="176"/>
        <v>0</v>
      </c>
      <c r="E761" s="302">
        <v>0</v>
      </c>
      <c r="F761" s="28">
        <v>0</v>
      </c>
      <c r="G761" s="30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309">
        <v>0</v>
      </c>
      <c r="R761" s="28">
        <v>0</v>
      </c>
      <c r="S761" s="28">
        <v>0</v>
      </c>
      <c r="T761" s="28">
        <v>0</v>
      </c>
      <c r="U761" s="28">
        <v>0</v>
      </c>
      <c r="V761" s="28">
        <v>126155</v>
      </c>
      <c r="W761" s="46"/>
      <c r="X761" s="46"/>
      <c r="Y761" s="46"/>
      <c r="Z761" s="46"/>
    </row>
    <row r="762" spans="1:26" x14ac:dyDescent="0.25">
      <c r="A762" s="327" t="s">
        <v>366</v>
      </c>
      <c r="B762" s="207" t="s">
        <v>371</v>
      </c>
      <c r="C762" s="28">
        <f t="shared" si="175"/>
        <v>2675733</v>
      </c>
      <c r="D762" s="28">
        <f t="shared" si="176"/>
        <v>0</v>
      </c>
      <c r="E762" s="28">
        <v>0</v>
      </c>
      <c r="F762" s="28">
        <v>0</v>
      </c>
      <c r="G762" s="28">
        <v>0</v>
      </c>
      <c r="H762" s="302">
        <v>0</v>
      </c>
      <c r="I762" s="28">
        <v>0</v>
      </c>
      <c r="J762" s="308">
        <v>0</v>
      </c>
      <c r="K762" s="28">
        <v>0</v>
      </c>
      <c r="L762" s="28">
        <v>605</v>
      </c>
      <c r="M762" s="28">
        <v>2518192</v>
      </c>
      <c r="N762" s="28">
        <v>0</v>
      </c>
      <c r="O762" s="28">
        <v>0</v>
      </c>
      <c r="P762" s="28">
        <v>0</v>
      </c>
      <c r="Q762" s="28">
        <v>0</v>
      </c>
      <c r="R762" s="28">
        <v>0</v>
      </c>
      <c r="S762" s="28">
        <v>0</v>
      </c>
      <c r="T762" s="28">
        <v>0</v>
      </c>
      <c r="U762" s="28">
        <v>0</v>
      </c>
      <c r="V762" s="28">
        <v>157541</v>
      </c>
      <c r="W762" s="46"/>
      <c r="X762" s="46"/>
      <c r="Y762" s="46"/>
      <c r="Z762" s="46"/>
    </row>
    <row r="763" spans="1:26" x14ac:dyDescent="0.25">
      <c r="A763" s="206" t="s">
        <v>367</v>
      </c>
      <c r="B763" s="207" t="s">
        <v>372</v>
      </c>
      <c r="C763" s="28">
        <f t="shared" si="175"/>
        <v>1450123</v>
      </c>
      <c r="D763" s="28">
        <f t="shared" si="176"/>
        <v>1334855</v>
      </c>
      <c r="E763" s="310">
        <v>1334855</v>
      </c>
      <c r="F763" s="28">
        <v>0</v>
      </c>
      <c r="G763" s="311">
        <v>0</v>
      </c>
      <c r="H763" s="312">
        <v>0</v>
      </c>
      <c r="I763" s="28">
        <v>0</v>
      </c>
      <c r="J763" s="311">
        <v>0</v>
      </c>
      <c r="K763" s="309">
        <v>0</v>
      </c>
      <c r="L763" s="309">
        <v>0</v>
      </c>
      <c r="M763" s="309">
        <v>0</v>
      </c>
      <c r="N763" s="309">
        <v>0</v>
      </c>
      <c r="O763" s="309">
        <v>0</v>
      </c>
      <c r="P763" s="309">
        <v>0</v>
      </c>
      <c r="Q763" s="309">
        <v>0</v>
      </c>
      <c r="R763" s="309">
        <v>0</v>
      </c>
      <c r="S763" s="309">
        <v>0</v>
      </c>
      <c r="T763" s="309">
        <v>0</v>
      </c>
      <c r="U763" s="309">
        <v>0</v>
      </c>
      <c r="V763" s="309">
        <v>115268</v>
      </c>
      <c r="W763" s="46"/>
      <c r="X763" s="46"/>
      <c r="Y763" s="46"/>
      <c r="Z763" s="46"/>
    </row>
    <row r="764" spans="1:26" x14ac:dyDescent="0.25">
      <c r="A764" s="327" t="s">
        <v>368</v>
      </c>
      <c r="B764" s="29" t="s">
        <v>23</v>
      </c>
      <c r="C764" s="28">
        <f t="shared" si="175"/>
        <v>430479</v>
      </c>
      <c r="D764" s="302">
        <f t="shared" si="176"/>
        <v>0</v>
      </c>
      <c r="E764" s="28">
        <v>0</v>
      </c>
      <c r="F764" s="28">
        <v>0</v>
      </c>
      <c r="G764" s="308">
        <v>0</v>
      </c>
      <c r="H764" s="302">
        <v>0</v>
      </c>
      <c r="I764" s="28">
        <v>0</v>
      </c>
      <c r="J764" s="30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  <c r="R764" s="28">
        <v>0</v>
      </c>
      <c r="S764" s="28">
        <v>0</v>
      </c>
      <c r="T764" s="28">
        <v>0</v>
      </c>
      <c r="U764" s="28">
        <v>0</v>
      </c>
      <c r="V764" s="28">
        <v>430479</v>
      </c>
      <c r="W764" s="46"/>
      <c r="X764" s="46"/>
      <c r="Y764" s="46"/>
      <c r="Z764" s="46"/>
    </row>
    <row r="765" spans="1:26" x14ac:dyDescent="0.25">
      <c r="A765" s="206" t="s">
        <v>369</v>
      </c>
      <c r="B765" s="207" t="s">
        <v>707</v>
      </c>
      <c r="C765" s="28">
        <f t="shared" si="175"/>
        <v>366625</v>
      </c>
      <c r="D765" s="28">
        <f t="shared" si="176"/>
        <v>366625</v>
      </c>
      <c r="E765" s="309">
        <v>0</v>
      </c>
      <c r="F765" s="309">
        <v>366625</v>
      </c>
      <c r="G765" s="308">
        <v>0</v>
      </c>
      <c r="H765" s="302">
        <v>0</v>
      </c>
      <c r="I765" s="28">
        <v>0</v>
      </c>
      <c r="J765" s="30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306">
        <v>0</v>
      </c>
      <c r="Q765" s="306">
        <v>0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46"/>
      <c r="X765" s="46"/>
      <c r="Y765" s="46"/>
      <c r="Z765" s="46"/>
    </row>
    <row r="766" spans="1:26" x14ac:dyDescent="0.25">
      <c r="A766" s="327" t="s">
        <v>700</v>
      </c>
      <c r="B766" s="235" t="s">
        <v>360</v>
      </c>
      <c r="C766" s="28">
        <f t="shared" si="175"/>
        <v>235866</v>
      </c>
      <c r="D766" s="28">
        <f t="shared" si="176"/>
        <v>0</v>
      </c>
      <c r="E766" s="311">
        <v>0</v>
      </c>
      <c r="F766" s="309">
        <v>0</v>
      </c>
      <c r="G766" s="28">
        <v>0</v>
      </c>
      <c r="H766" s="302">
        <v>0</v>
      </c>
      <c r="I766" s="28">
        <v>0</v>
      </c>
      <c r="J766" s="308">
        <v>0</v>
      </c>
      <c r="K766" s="28">
        <v>0</v>
      </c>
      <c r="L766" s="306">
        <v>0</v>
      </c>
      <c r="M766" s="306">
        <v>0</v>
      </c>
      <c r="N766" s="28">
        <v>0</v>
      </c>
      <c r="O766" s="302">
        <v>0</v>
      </c>
      <c r="P766" s="28">
        <v>0</v>
      </c>
      <c r="Q766" s="28">
        <v>0</v>
      </c>
      <c r="R766" s="308">
        <v>0</v>
      </c>
      <c r="S766" s="28">
        <v>0</v>
      </c>
      <c r="T766" s="28">
        <v>0</v>
      </c>
      <c r="U766" s="28">
        <v>0</v>
      </c>
      <c r="V766" s="28">
        <v>235866</v>
      </c>
      <c r="W766" s="46"/>
      <c r="X766" s="46"/>
      <c r="Y766" s="46"/>
      <c r="Z766" s="46"/>
    </row>
    <row r="767" spans="1:26" x14ac:dyDescent="0.25">
      <c r="A767" s="206" t="s">
        <v>701</v>
      </c>
      <c r="B767" s="235" t="s">
        <v>361</v>
      </c>
      <c r="C767" s="28">
        <f t="shared" si="175"/>
        <v>276403</v>
      </c>
      <c r="D767" s="28">
        <f t="shared" si="176"/>
        <v>0</v>
      </c>
      <c r="E767" s="311">
        <v>0</v>
      </c>
      <c r="F767" s="309">
        <v>0</v>
      </c>
      <c r="G767" s="28">
        <v>0</v>
      </c>
      <c r="H767" s="313">
        <v>0</v>
      </c>
      <c r="I767" s="28">
        <v>0</v>
      </c>
      <c r="J767" s="308">
        <v>0</v>
      </c>
      <c r="K767" s="302">
        <v>0</v>
      </c>
      <c r="L767" s="28">
        <v>0</v>
      </c>
      <c r="M767" s="28">
        <v>0</v>
      </c>
      <c r="N767" s="308">
        <v>0</v>
      </c>
      <c r="O767" s="28">
        <v>0</v>
      </c>
      <c r="P767" s="309">
        <v>0</v>
      </c>
      <c r="Q767" s="309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276403</v>
      </c>
      <c r="W767" s="46"/>
      <c r="X767" s="46"/>
      <c r="Y767" s="46"/>
      <c r="Z767" s="46"/>
    </row>
    <row r="768" spans="1:26" x14ac:dyDescent="0.25">
      <c r="A768" s="327" t="s">
        <v>702</v>
      </c>
      <c r="B768" s="235" t="s">
        <v>24</v>
      </c>
      <c r="C768" s="28">
        <f t="shared" si="175"/>
        <v>357205</v>
      </c>
      <c r="D768" s="28">
        <f t="shared" si="176"/>
        <v>0</v>
      </c>
      <c r="E768" s="308">
        <v>0</v>
      </c>
      <c r="F768" s="28">
        <v>0</v>
      </c>
      <c r="G768" s="302">
        <v>0</v>
      </c>
      <c r="H768" s="302">
        <v>0</v>
      </c>
      <c r="I768" s="28">
        <v>0</v>
      </c>
      <c r="J768" s="308">
        <v>0</v>
      </c>
      <c r="K768" s="302">
        <v>0</v>
      </c>
      <c r="L768" s="28">
        <v>0</v>
      </c>
      <c r="M768" s="28">
        <v>0</v>
      </c>
      <c r="N768" s="308">
        <v>0</v>
      </c>
      <c r="O768" s="28">
        <v>0</v>
      </c>
      <c r="P768" s="28">
        <v>0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357205</v>
      </c>
      <c r="W768" s="46"/>
      <c r="X768" s="46"/>
      <c r="Y768" s="46"/>
      <c r="Z768" s="46"/>
    </row>
    <row r="769" spans="1:29" x14ac:dyDescent="0.25">
      <c r="A769" s="206" t="s">
        <v>703</v>
      </c>
      <c r="B769" s="235" t="s">
        <v>362</v>
      </c>
      <c r="C769" s="28">
        <f t="shared" si="175"/>
        <v>275224</v>
      </c>
      <c r="D769" s="28">
        <f t="shared" si="176"/>
        <v>0</v>
      </c>
      <c r="E769" s="308">
        <v>0</v>
      </c>
      <c r="F769" s="28">
        <v>0</v>
      </c>
      <c r="G769" s="302">
        <v>0</v>
      </c>
      <c r="H769" s="302">
        <v>0</v>
      </c>
      <c r="I769" s="28">
        <v>0</v>
      </c>
      <c r="J769" s="308">
        <v>0</v>
      </c>
      <c r="K769" s="302">
        <v>0</v>
      </c>
      <c r="L769" s="28">
        <v>0</v>
      </c>
      <c r="M769" s="28">
        <v>0</v>
      </c>
      <c r="N769" s="30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0</v>
      </c>
      <c r="T769" s="28">
        <v>0</v>
      </c>
      <c r="U769" s="28">
        <v>0</v>
      </c>
      <c r="V769" s="28">
        <v>275224</v>
      </c>
      <c r="W769" s="46"/>
      <c r="X769" s="46"/>
      <c r="Y769" s="46"/>
      <c r="Z769" s="46"/>
    </row>
    <row r="770" spans="1:29" x14ac:dyDescent="0.25">
      <c r="A770" s="327" t="s">
        <v>704</v>
      </c>
      <c r="B770" s="235" t="s">
        <v>25</v>
      </c>
      <c r="C770" s="28">
        <f t="shared" si="175"/>
        <v>370680</v>
      </c>
      <c r="D770" s="28">
        <f t="shared" si="176"/>
        <v>0</v>
      </c>
      <c r="E770" s="314">
        <v>0</v>
      </c>
      <c r="F770" s="306">
        <v>0</v>
      </c>
      <c r="G770" s="302">
        <v>0</v>
      </c>
      <c r="H770" s="302">
        <v>0</v>
      </c>
      <c r="I770" s="28">
        <v>0</v>
      </c>
      <c r="J770" s="308">
        <v>0</v>
      </c>
      <c r="K770" s="302">
        <v>0</v>
      </c>
      <c r="L770" s="28">
        <v>0</v>
      </c>
      <c r="M770" s="28">
        <v>0</v>
      </c>
      <c r="N770" s="30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370680</v>
      </c>
      <c r="W770" s="46"/>
      <c r="X770" s="46"/>
      <c r="Y770" s="46"/>
      <c r="Z770" s="46"/>
    </row>
    <row r="771" spans="1:29" x14ac:dyDescent="0.25">
      <c r="A771" s="206" t="s">
        <v>20</v>
      </c>
      <c r="B771" s="235" t="s">
        <v>26</v>
      </c>
      <c r="C771" s="28">
        <f t="shared" si="175"/>
        <v>430255</v>
      </c>
      <c r="D771" s="28">
        <f t="shared" si="176"/>
        <v>0</v>
      </c>
      <c r="E771" s="28">
        <v>0</v>
      </c>
      <c r="F771" s="28">
        <v>0</v>
      </c>
      <c r="G771" s="308">
        <v>0</v>
      </c>
      <c r="H771" s="312">
        <v>0</v>
      </c>
      <c r="I771" s="28">
        <v>0</v>
      </c>
      <c r="J771" s="308">
        <v>0</v>
      </c>
      <c r="K771" s="28">
        <v>0</v>
      </c>
      <c r="L771" s="309">
        <v>0</v>
      </c>
      <c r="M771" s="309">
        <v>0</v>
      </c>
      <c r="N771" s="28">
        <v>0</v>
      </c>
      <c r="O771" s="28">
        <v>0</v>
      </c>
      <c r="P771" s="306">
        <v>0</v>
      </c>
      <c r="Q771" s="306">
        <v>0</v>
      </c>
      <c r="R771" s="28">
        <v>0</v>
      </c>
      <c r="S771" s="28">
        <v>0</v>
      </c>
      <c r="T771" s="28">
        <v>0</v>
      </c>
      <c r="U771" s="28">
        <v>0</v>
      </c>
      <c r="V771" s="28">
        <v>430255</v>
      </c>
      <c r="W771" s="46"/>
      <c r="X771" s="46"/>
      <c r="Y771" s="46"/>
      <c r="Z771" s="46"/>
    </row>
    <row r="772" spans="1:29" x14ac:dyDescent="0.25">
      <c r="A772" s="52" t="s">
        <v>376</v>
      </c>
      <c r="B772" s="41" t="s">
        <v>373</v>
      </c>
      <c r="C772" s="232">
        <f>D772+K772+M772+O772+Q772+S772+T772+U772+V772</f>
        <v>3911900</v>
      </c>
      <c r="D772" s="43">
        <f t="shared" ref="D772:V772" si="177">SUM(D773:D774)</f>
        <v>379723</v>
      </c>
      <c r="E772" s="138">
        <f t="shared" si="177"/>
        <v>379723</v>
      </c>
      <c r="F772" s="138">
        <f t="shared" si="177"/>
        <v>0</v>
      </c>
      <c r="G772" s="43">
        <f t="shared" si="177"/>
        <v>0</v>
      </c>
      <c r="H772" s="43">
        <f t="shared" si="177"/>
        <v>0</v>
      </c>
      <c r="I772" s="138">
        <f t="shared" si="177"/>
        <v>0</v>
      </c>
      <c r="J772" s="43">
        <f t="shared" si="177"/>
        <v>0</v>
      </c>
      <c r="K772" s="43">
        <f t="shared" si="177"/>
        <v>0</v>
      </c>
      <c r="L772" s="43">
        <f t="shared" si="177"/>
        <v>1239</v>
      </c>
      <c r="M772" s="43">
        <f t="shared" si="177"/>
        <v>3532177</v>
      </c>
      <c r="N772" s="43">
        <f t="shared" si="177"/>
        <v>0</v>
      </c>
      <c r="O772" s="43">
        <f t="shared" si="177"/>
        <v>0</v>
      </c>
      <c r="P772" s="43">
        <f t="shared" si="177"/>
        <v>0</v>
      </c>
      <c r="Q772" s="43">
        <f t="shared" si="177"/>
        <v>0</v>
      </c>
      <c r="R772" s="43">
        <f t="shared" si="177"/>
        <v>0</v>
      </c>
      <c r="S772" s="43">
        <f t="shared" si="177"/>
        <v>0</v>
      </c>
      <c r="T772" s="43">
        <f t="shared" si="177"/>
        <v>0</v>
      </c>
      <c r="U772" s="43">
        <f t="shared" si="177"/>
        <v>0</v>
      </c>
      <c r="V772" s="43">
        <f t="shared" si="177"/>
        <v>0</v>
      </c>
      <c r="W772" s="46"/>
      <c r="X772" s="46"/>
      <c r="Y772" s="46"/>
      <c r="Z772" s="46"/>
    </row>
    <row r="773" spans="1:29" x14ac:dyDescent="0.25">
      <c r="A773" s="206" t="s">
        <v>377</v>
      </c>
      <c r="B773" s="241" t="s">
        <v>717</v>
      </c>
      <c r="C773" s="24">
        <f>D773+M773+O773+Q773+V773</f>
        <v>379723</v>
      </c>
      <c r="D773" s="24">
        <f>SUM(E773:I773)</f>
        <v>379723</v>
      </c>
      <c r="E773" s="24">
        <v>379723</v>
      </c>
      <c r="F773" s="24">
        <f t="shared" ref="F773:U773" si="178">SUM(F775:F775)</f>
        <v>0</v>
      </c>
      <c r="G773" s="24">
        <f t="shared" si="178"/>
        <v>0</v>
      </c>
      <c r="H773" s="24">
        <f t="shared" si="178"/>
        <v>0</v>
      </c>
      <c r="I773" s="24">
        <f t="shared" si="178"/>
        <v>0</v>
      </c>
      <c r="J773" s="24">
        <f t="shared" si="178"/>
        <v>0</v>
      </c>
      <c r="K773" s="24">
        <f t="shared" si="178"/>
        <v>0</v>
      </c>
      <c r="L773" s="24">
        <v>0</v>
      </c>
      <c r="M773" s="24">
        <v>0</v>
      </c>
      <c r="N773" s="24">
        <f t="shared" si="178"/>
        <v>0</v>
      </c>
      <c r="O773" s="24">
        <f t="shared" si="178"/>
        <v>0</v>
      </c>
      <c r="P773" s="24">
        <f t="shared" si="178"/>
        <v>0</v>
      </c>
      <c r="Q773" s="24">
        <f t="shared" si="178"/>
        <v>0</v>
      </c>
      <c r="R773" s="24">
        <f t="shared" si="178"/>
        <v>0</v>
      </c>
      <c r="S773" s="24">
        <f t="shared" si="178"/>
        <v>0</v>
      </c>
      <c r="T773" s="24">
        <f t="shared" si="178"/>
        <v>0</v>
      </c>
      <c r="U773" s="24">
        <f t="shared" si="178"/>
        <v>0</v>
      </c>
      <c r="V773" s="24">
        <v>0</v>
      </c>
      <c r="W773" s="15"/>
      <c r="X773" s="15"/>
      <c r="Y773" s="15"/>
      <c r="Z773" s="15"/>
      <c r="AA773" s="15"/>
      <c r="AB773" s="15"/>
      <c r="AC773" s="15"/>
    </row>
    <row r="774" spans="1:29" x14ac:dyDescent="0.25">
      <c r="A774" s="206" t="s">
        <v>378</v>
      </c>
      <c r="B774" s="25" t="s">
        <v>380</v>
      </c>
      <c r="C774" s="24">
        <f>D774+M774+O774+Q774+V774</f>
        <v>3532177</v>
      </c>
      <c r="D774" s="24">
        <f>SUM(E774:I774)</f>
        <v>0</v>
      </c>
      <c r="E774" s="24">
        <v>0</v>
      </c>
      <c r="F774" s="24">
        <v>0</v>
      </c>
      <c r="G774" s="24">
        <v>0</v>
      </c>
      <c r="H774" s="24">
        <v>0</v>
      </c>
      <c r="I774" s="24">
        <v>0</v>
      </c>
      <c r="J774" s="27">
        <v>0</v>
      </c>
      <c r="K774" s="27">
        <v>0</v>
      </c>
      <c r="L774" s="24">
        <v>1239</v>
      </c>
      <c r="M774" s="24">
        <v>3532177</v>
      </c>
      <c r="N774" s="27">
        <v>0</v>
      </c>
      <c r="O774" s="27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</row>
    <row r="775" spans="1:29" s="15" customFormat="1" x14ac:dyDescent="0.25">
      <c r="A775" s="52" t="s">
        <v>384</v>
      </c>
      <c r="B775" s="101" t="s">
        <v>635</v>
      </c>
      <c r="C775" s="232">
        <f>D775+K775+M775+O775+Q775+S775+T775+U775+V775</f>
        <v>3484013</v>
      </c>
      <c r="D775" s="102">
        <f t="shared" ref="D775:V775" si="179">SUM(D776:D778)</f>
        <v>0</v>
      </c>
      <c r="E775" s="102">
        <f t="shared" si="179"/>
        <v>0</v>
      </c>
      <c r="F775" s="102">
        <f t="shared" si="179"/>
        <v>0</v>
      </c>
      <c r="G775" s="102">
        <f t="shared" si="179"/>
        <v>0</v>
      </c>
      <c r="H775" s="102">
        <f t="shared" si="179"/>
        <v>0</v>
      </c>
      <c r="I775" s="102">
        <f t="shared" si="179"/>
        <v>0</v>
      </c>
      <c r="J775" s="102">
        <f t="shared" si="179"/>
        <v>0</v>
      </c>
      <c r="K775" s="102">
        <f t="shared" si="179"/>
        <v>0</v>
      </c>
      <c r="L775" s="102">
        <f t="shared" si="179"/>
        <v>542</v>
      </c>
      <c r="M775" s="102">
        <f t="shared" si="179"/>
        <v>3196579</v>
      </c>
      <c r="N775" s="102">
        <f t="shared" si="179"/>
        <v>0</v>
      </c>
      <c r="O775" s="102">
        <f t="shared" si="179"/>
        <v>0</v>
      </c>
      <c r="P775" s="102">
        <f t="shared" si="179"/>
        <v>0</v>
      </c>
      <c r="Q775" s="102">
        <f t="shared" si="179"/>
        <v>0</v>
      </c>
      <c r="R775" s="102">
        <f t="shared" si="179"/>
        <v>0</v>
      </c>
      <c r="S775" s="102">
        <f t="shared" si="179"/>
        <v>0</v>
      </c>
      <c r="T775" s="102">
        <f t="shared" si="179"/>
        <v>0</v>
      </c>
      <c r="U775" s="102">
        <f t="shared" si="179"/>
        <v>0</v>
      </c>
      <c r="V775" s="102">
        <f t="shared" si="179"/>
        <v>287434</v>
      </c>
      <c r="W775" s="44"/>
      <c r="X775" s="44"/>
      <c r="Y775" s="44"/>
      <c r="Z775" s="44"/>
    </row>
    <row r="776" spans="1:29" x14ac:dyDescent="0.25">
      <c r="A776" s="58" t="s">
        <v>385</v>
      </c>
      <c r="B776" s="29" t="s">
        <v>645</v>
      </c>
      <c r="C776" s="28">
        <f>D776+M776+O776+Q776+S776+T776+U776+V776</f>
        <v>3196579</v>
      </c>
      <c r="D776" s="28">
        <f>SUM(E776:I776)</f>
        <v>0</v>
      </c>
      <c r="E776" s="28">
        <v>0</v>
      </c>
      <c r="F776" s="315">
        <v>0</v>
      </c>
      <c r="G776" s="28">
        <v>0</v>
      </c>
      <c r="H776" s="28">
        <v>0</v>
      </c>
      <c r="I776" s="306">
        <v>0</v>
      </c>
      <c r="J776" s="197">
        <v>0</v>
      </c>
      <c r="K776" s="197">
        <v>0</v>
      </c>
      <c r="L776" s="306">
        <v>542</v>
      </c>
      <c r="M776" s="306">
        <v>3196579</v>
      </c>
      <c r="N776" s="197">
        <v>0</v>
      </c>
      <c r="O776" s="197">
        <v>0</v>
      </c>
      <c r="P776" s="306">
        <v>0</v>
      </c>
      <c r="Q776" s="306">
        <v>0</v>
      </c>
      <c r="R776" s="306">
        <v>0</v>
      </c>
      <c r="S776" s="28">
        <v>0</v>
      </c>
      <c r="T776" s="24">
        <v>0</v>
      </c>
      <c r="U776" s="24">
        <v>0</v>
      </c>
      <c r="V776" s="24">
        <v>0</v>
      </c>
      <c r="W776" s="46"/>
      <c r="X776" s="46"/>
      <c r="Y776" s="46"/>
      <c r="Z776" s="46"/>
    </row>
    <row r="777" spans="1:29" x14ac:dyDescent="0.25">
      <c r="A777" s="58" t="s">
        <v>386</v>
      </c>
      <c r="B777" s="47" t="s">
        <v>173</v>
      </c>
      <c r="C777" s="28">
        <f>D777+M777+O777+Q777+S777+T777+U777+V777</f>
        <v>144276</v>
      </c>
      <c r="D777" s="28">
        <v>0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315">
        <v>0</v>
      </c>
      <c r="M777" s="315">
        <v>0</v>
      </c>
      <c r="N777" s="197">
        <v>0</v>
      </c>
      <c r="O777" s="197">
        <v>0</v>
      </c>
      <c r="P777" s="197">
        <v>0</v>
      </c>
      <c r="Q777" s="197">
        <v>0</v>
      </c>
      <c r="R777" s="197">
        <v>0</v>
      </c>
      <c r="S777" s="197">
        <v>0</v>
      </c>
      <c r="T777" s="197">
        <v>0</v>
      </c>
      <c r="U777" s="197">
        <v>0</v>
      </c>
      <c r="V777" s="316">
        <v>144276</v>
      </c>
      <c r="W777" s="46"/>
      <c r="X777" s="46"/>
      <c r="Y777" s="46"/>
      <c r="Z777" s="46"/>
    </row>
    <row r="778" spans="1:29" x14ac:dyDescent="0.25">
      <c r="A778" s="58" t="s">
        <v>1174</v>
      </c>
      <c r="B778" s="47" t="s">
        <v>174</v>
      </c>
      <c r="C778" s="28">
        <f>D778+M778+O778+Q778+S778+T778+U778+V778</f>
        <v>143158</v>
      </c>
      <c r="D778" s="28">
        <v>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315">
        <v>0</v>
      </c>
      <c r="M778" s="315">
        <v>0</v>
      </c>
      <c r="N778" s="197">
        <v>0</v>
      </c>
      <c r="O778" s="197">
        <v>0</v>
      </c>
      <c r="P778" s="197">
        <v>0</v>
      </c>
      <c r="Q778" s="197">
        <v>0</v>
      </c>
      <c r="R778" s="197">
        <v>0</v>
      </c>
      <c r="S778" s="197">
        <v>0</v>
      </c>
      <c r="T778" s="197">
        <v>0</v>
      </c>
      <c r="U778" s="197">
        <v>0</v>
      </c>
      <c r="V778" s="316">
        <v>143158</v>
      </c>
      <c r="W778" s="46"/>
      <c r="X778" s="46"/>
      <c r="Y778" s="46"/>
      <c r="Z778" s="46"/>
    </row>
    <row r="779" spans="1:29" s="12" customFormat="1" ht="14.25" customHeight="1" x14ac:dyDescent="0.2">
      <c r="A779" s="52" t="s">
        <v>393</v>
      </c>
      <c r="B779" s="41" t="s">
        <v>723</v>
      </c>
      <c r="C779" s="232">
        <f>SUM(C780:C790)</f>
        <v>19246773.25</v>
      </c>
      <c r="D779" s="43">
        <f>D780+D781+D782+D783+D784+D785+D786+D787+D788+D789+D790</f>
        <v>3226083</v>
      </c>
      <c r="E779" s="137">
        <f t="shared" ref="E779:V779" si="180">E780+E781+E782+E783+E784+E785+E786+E787+E788+E789+E790</f>
        <v>2704964</v>
      </c>
      <c r="F779" s="43">
        <f t="shared" si="180"/>
        <v>0</v>
      </c>
      <c r="G779" s="137">
        <f t="shared" si="180"/>
        <v>521119</v>
      </c>
      <c r="H779" s="43">
        <f t="shared" si="180"/>
        <v>0</v>
      </c>
      <c r="I779" s="43">
        <f t="shared" si="180"/>
        <v>0</v>
      </c>
      <c r="J779" s="43">
        <f t="shared" si="180"/>
        <v>0</v>
      </c>
      <c r="K779" s="43">
        <f t="shared" si="180"/>
        <v>0</v>
      </c>
      <c r="L779" s="43">
        <f t="shared" si="180"/>
        <v>7153.8499999999995</v>
      </c>
      <c r="M779" s="43">
        <f t="shared" si="180"/>
        <v>14822318.25</v>
      </c>
      <c r="N779" s="43">
        <f t="shared" si="180"/>
        <v>0</v>
      </c>
      <c r="O779" s="43">
        <f t="shared" si="180"/>
        <v>0</v>
      </c>
      <c r="P779" s="43">
        <f t="shared" si="180"/>
        <v>0</v>
      </c>
      <c r="Q779" s="43">
        <f t="shared" si="180"/>
        <v>0</v>
      </c>
      <c r="R779" s="43">
        <f t="shared" si="180"/>
        <v>0</v>
      </c>
      <c r="S779" s="43">
        <f t="shared" si="180"/>
        <v>0</v>
      </c>
      <c r="T779" s="43">
        <f t="shared" si="180"/>
        <v>0</v>
      </c>
      <c r="U779" s="43">
        <f t="shared" si="180"/>
        <v>0</v>
      </c>
      <c r="V779" s="43">
        <f t="shared" si="180"/>
        <v>1198372</v>
      </c>
      <c r="W779" s="53"/>
      <c r="X779" s="53"/>
      <c r="Y779" s="53"/>
      <c r="Z779" s="53"/>
    </row>
    <row r="780" spans="1:29" s="12" customFormat="1" ht="14.25" customHeight="1" x14ac:dyDescent="0.25">
      <c r="A780" s="58" t="s">
        <v>394</v>
      </c>
      <c r="B780" s="25" t="s">
        <v>179</v>
      </c>
      <c r="C780" s="209">
        <f>D780+K780+M780+O780+Q780+S780+T780+U780+V780</f>
        <v>1576952</v>
      </c>
      <c r="D780" s="279">
        <f t="shared" ref="D780:D790" si="181">E780+F780+G780+H780+I780</f>
        <v>1427607</v>
      </c>
      <c r="E780" s="209">
        <v>1203189</v>
      </c>
      <c r="F780" s="297">
        <v>0</v>
      </c>
      <c r="G780" s="209">
        <v>224418</v>
      </c>
      <c r="H780" s="280">
        <v>0</v>
      </c>
      <c r="I780" s="24">
        <v>0</v>
      </c>
      <c r="J780" s="24">
        <v>0</v>
      </c>
      <c r="K780" s="24">
        <v>0</v>
      </c>
      <c r="L780" s="209">
        <v>0</v>
      </c>
      <c r="M780" s="209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149345</v>
      </c>
      <c r="W780" s="53"/>
      <c r="X780" s="53"/>
      <c r="Y780" s="53"/>
      <c r="Z780" s="53"/>
    </row>
    <row r="781" spans="1:29" s="12" customFormat="1" ht="14.25" customHeight="1" x14ac:dyDescent="0.25">
      <c r="A781" s="58" t="s">
        <v>395</v>
      </c>
      <c r="B781" s="25" t="s">
        <v>168</v>
      </c>
      <c r="C781" s="209">
        <f>D781+K781+M781+O781+Q781+S781+T781+U781+V781</f>
        <v>1947451</v>
      </c>
      <c r="D781" s="279">
        <f t="shared" si="181"/>
        <v>1798476</v>
      </c>
      <c r="E781" s="209">
        <v>1501775</v>
      </c>
      <c r="F781" s="297">
        <v>0</v>
      </c>
      <c r="G781" s="209">
        <v>296701</v>
      </c>
      <c r="H781" s="280">
        <v>0</v>
      </c>
      <c r="I781" s="24">
        <v>0</v>
      </c>
      <c r="J781" s="24">
        <v>0</v>
      </c>
      <c r="K781" s="24">
        <v>0</v>
      </c>
      <c r="L781" s="317">
        <v>0</v>
      </c>
      <c r="M781" s="317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  <c r="V781" s="24">
        <v>148975</v>
      </c>
      <c r="W781" s="53"/>
      <c r="X781" s="53"/>
      <c r="Y781" s="53"/>
      <c r="Z781" s="53"/>
    </row>
    <row r="782" spans="1:29" s="12" customFormat="1" ht="14.25" customHeight="1" x14ac:dyDescent="0.25">
      <c r="A782" s="58" t="s">
        <v>400</v>
      </c>
      <c r="B782" s="25" t="s">
        <v>180</v>
      </c>
      <c r="C782" s="209">
        <f t="shared" ref="C782:C790" si="182">D782+M782+Q782+V782</f>
        <v>82728</v>
      </c>
      <c r="D782" s="24">
        <f t="shared" si="181"/>
        <v>0</v>
      </c>
      <c r="E782" s="283">
        <v>0</v>
      </c>
      <c r="F782" s="24">
        <v>0</v>
      </c>
      <c r="G782" s="283">
        <v>0</v>
      </c>
      <c r="H782" s="24">
        <v>0</v>
      </c>
      <c r="I782" s="283">
        <v>0</v>
      </c>
      <c r="J782" s="283">
        <v>0</v>
      </c>
      <c r="K782" s="318">
        <v>0</v>
      </c>
      <c r="L782" s="209">
        <v>0</v>
      </c>
      <c r="M782" s="24">
        <v>0</v>
      </c>
      <c r="N782" s="293">
        <v>0</v>
      </c>
      <c r="O782" s="283">
        <v>0</v>
      </c>
      <c r="P782" s="283">
        <v>0</v>
      </c>
      <c r="Q782" s="283">
        <v>0</v>
      </c>
      <c r="R782" s="283">
        <v>0</v>
      </c>
      <c r="S782" s="283">
        <v>0</v>
      </c>
      <c r="T782" s="283">
        <v>0</v>
      </c>
      <c r="U782" s="283">
        <v>0</v>
      </c>
      <c r="V782" s="24">
        <v>82728</v>
      </c>
      <c r="W782" s="53"/>
      <c r="X782" s="53"/>
      <c r="Y782" s="53"/>
      <c r="Z782" s="53"/>
    </row>
    <row r="783" spans="1:29" s="12" customFormat="1" x14ac:dyDescent="0.25">
      <c r="A783" s="58" t="s">
        <v>401</v>
      </c>
      <c r="B783" s="25" t="s">
        <v>181</v>
      </c>
      <c r="C783" s="209">
        <f>D783+M783+Q783+V783</f>
        <v>82646</v>
      </c>
      <c r="D783" s="24">
        <f>E783+F783+G783+H783+I783</f>
        <v>0</v>
      </c>
      <c r="E783" s="283">
        <v>0</v>
      </c>
      <c r="F783" s="24">
        <v>0</v>
      </c>
      <c r="G783" s="283">
        <v>0</v>
      </c>
      <c r="H783" s="24">
        <v>0</v>
      </c>
      <c r="I783" s="283">
        <v>0</v>
      </c>
      <c r="J783" s="283">
        <v>0</v>
      </c>
      <c r="K783" s="318">
        <v>0</v>
      </c>
      <c r="L783" s="209">
        <v>0</v>
      </c>
      <c r="M783" s="24">
        <v>0</v>
      </c>
      <c r="N783" s="293">
        <v>0</v>
      </c>
      <c r="O783" s="283">
        <v>0</v>
      </c>
      <c r="P783" s="283">
        <v>0</v>
      </c>
      <c r="Q783" s="283">
        <v>0</v>
      </c>
      <c r="R783" s="283">
        <v>0</v>
      </c>
      <c r="S783" s="283">
        <v>0</v>
      </c>
      <c r="T783" s="283">
        <v>0</v>
      </c>
      <c r="U783" s="283">
        <v>0</v>
      </c>
      <c r="V783" s="24">
        <v>82646</v>
      </c>
      <c r="W783" s="53"/>
      <c r="X783" s="53"/>
      <c r="Y783" s="53"/>
      <c r="Z783" s="53"/>
    </row>
    <row r="784" spans="1:29" s="12" customFormat="1" ht="14.25" customHeight="1" x14ac:dyDescent="0.25">
      <c r="A784" s="58" t="s">
        <v>5</v>
      </c>
      <c r="B784" s="25" t="s">
        <v>4</v>
      </c>
      <c r="C784" s="209">
        <f t="shared" si="182"/>
        <v>85653</v>
      </c>
      <c r="D784" s="24">
        <f t="shared" si="181"/>
        <v>0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79">
        <v>0</v>
      </c>
      <c r="L784" s="209">
        <v>0</v>
      </c>
      <c r="M784" s="24">
        <v>0</v>
      </c>
      <c r="N784" s="280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  <c r="V784" s="24">
        <v>85653</v>
      </c>
      <c r="W784" s="53"/>
      <c r="X784" s="53"/>
      <c r="Y784" s="53"/>
      <c r="Z784" s="53"/>
    </row>
    <row r="785" spans="1:26" s="12" customFormat="1" ht="14.25" customHeight="1" x14ac:dyDescent="0.25">
      <c r="A785" s="58" t="s">
        <v>6</v>
      </c>
      <c r="B785" s="25" t="s">
        <v>182</v>
      </c>
      <c r="C785" s="209">
        <f t="shared" si="182"/>
        <v>2444646</v>
      </c>
      <c r="D785" s="24">
        <f t="shared" si="181"/>
        <v>0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79">
        <v>0</v>
      </c>
      <c r="L785" s="209">
        <v>413</v>
      </c>
      <c r="M785" s="24">
        <v>2376092</v>
      </c>
      <c r="N785" s="280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68554</v>
      </c>
      <c r="W785" s="53"/>
      <c r="X785" s="53"/>
      <c r="Y785" s="53"/>
      <c r="Z785" s="53"/>
    </row>
    <row r="786" spans="1:26" s="12" customFormat="1" ht="14.25" customHeight="1" x14ac:dyDescent="0.25">
      <c r="A786" s="58" t="s">
        <v>7</v>
      </c>
      <c r="B786" s="25" t="s">
        <v>183</v>
      </c>
      <c r="C786" s="209">
        <f t="shared" si="182"/>
        <v>2875324.25</v>
      </c>
      <c r="D786" s="24">
        <f t="shared" si="181"/>
        <v>0</v>
      </c>
      <c r="E786" s="24">
        <v>0</v>
      </c>
      <c r="F786" s="24">
        <v>0</v>
      </c>
      <c r="G786" s="24">
        <v>0</v>
      </c>
      <c r="H786" s="24">
        <v>0</v>
      </c>
      <c r="I786" s="24">
        <v>0</v>
      </c>
      <c r="J786" s="24">
        <v>0</v>
      </c>
      <c r="K786" s="279">
        <v>0</v>
      </c>
      <c r="L786" s="209">
        <v>645.29999999999995</v>
      </c>
      <c r="M786" s="24">
        <v>2845769.25</v>
      </c>
      <c r="N786" s="280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  <c r="V786" s="24">
        <v>29555</v>
      </c>
      <c r="W786" s="53"/>
      <c r="X786" s="53"/>
      <c r="Y786" s="53"/>
      <c r="Z786" s="53"/>
    </row>
    <row r="787" spans="1:26" s="12" customFormat="1" ht="14.25" customHeight="1" x14ac:dyDescent="0.25">
      <c r="A787" s="58" t="s">
        <v>8</v>
      </c>
      <c r="B787" s="25" t="s">
        <v>184</v>
      </c>
      <c r="C787" s="209">
        <f t="shared" si="182"/>
        <v>2764091</v>
      </c>
      <c r="D787" s="24">
        <f t="shared" si="181"/>
        <v>0</v>
      </c>
      <c r="E787" s="24">
        <v>0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79">
        <v>0</v>
      </c>
      <c r="L787" s="209">
        <v>1287.6500000000001</v>
      </c>
      <c r="M787" s="24">
        <v>2613728</v>
      </c>
      <c r="N787" s="280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  <c r="V787" s="24">
        <v>150363</v>
      </c>
      <c r="W787" s="53"/>
      <c r="X787" s="53"/>
      <c r="Y787" s="53"/>
      <c r="Z787" s="53"/>
    </row>
    <row r="788" spans="1:26" s="12" customFormat="1" ht="14.25" customHeight="1" x14ac:dyDescent="0.25">
      <c r="A788" s="58" t="s">
        <v>103</v>
      </c>
      <c r="B788" s="25" t="s">
        <v>185</v>
      </c>
      <c r="C788" s="209">
        <f t="shared" si="182"/>
        <v>70055</v>
      </c>
      <c r="D788" s="281">
        <f t="shared" si="181"/>
        <v>0</v>
      </c>
      <c r="E788" s="281">
        <v>0</v>
      </c>
      <c r="F788" s="281">
        <v>0</v>
      </c>
      <c r="G788" s="281">
        <v>0</v>
      </c>
      <c r="H788" s="281">
        <v>0</v>
      </c>
      <c r="I788" s="24">
        <v>0</v>
      </c>
      <c r="J788" s="24">
        <v>0</v>
      </c>
      <c r="K788" s="279">
        <v>0</v>
      </c>
      <c r="L788" s="209">
        <v>0</v>
      </c>
      <c r="M788" s="24">
        <v>0</v>
      </c>
      <c r="N788" s="280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0</v>
      </c>
      <c r="T788" s="24">
        <v>0</v>
      </c>
      <c r="U788" s="24">
        <v>0</v>
      </c>
      <c r="V788" s="24">
        <v>70055</v>
      </c>
      <c r="W788" s="53"/>
      <c r="X788" s="53"/>
      <c r="Y788" s="53"/>
      <c r="Z788" s="53"/>
    </row>
    <row r="789" spans="1:26" s="12" customFormat="1" ht="14.25" customHeight="1" x14ac:dyDescent="0.25">
      <c r="A789" s="58" t="s">
        <v>104</v>
      </c>
      <c r="B789" s="25" t="s">
        <v>186</v>
      </c>
      <c r="C789" s="209">
        <f t="shared" si="182"/>
        <v>7082167</v>
      </c>
      <c r="D789" s="24">
        <f t="shared" si="181"/>
        <v>0</v>
      </c>
      <c r="E789" s="24">
        <v>0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79">
        <v>0</v>
      </c>
      <c r="L789" s="209">
        <v>4807.8999999999996</v>
      </c>
      <c r="M789" s="24">
        <v>6986729</v>
      </c>
      <c r="N789" s="280">
        <v>0</v>
      </c>
      <c r="O789" s="24">
        <v>0</v>
      </c>
      <c r="P789" s="281">
        <v>0</v>
      </c>
      <c r="Q789" s="281">
        <v>0</v>
      </c>
      <c r="R789" s="24">
        <v>0</v>
      </c>
      <c r="S789" s="24">
        <v>0</v>
      </c>
      <c r="T789" s="24">
        <v>0</v>
      </c>
      <c r="U789" s="24">
        <v>0</v>
      </c>
      <c r="V789" s="24">
        <v>95438</v>
      </c>
      <c r="W789" s="53"/>
      <c r="X789" s="53"/>
      <c r="Y789" s="53"/>
      <c r="Z789" s="53"/>
    </row>
    <row r="790" spans="1:26" s="12" customFormat="1" ht="14.25" customHeight="1" x14ac:dyDescent="0.25">
      <c r="A790" s="58" t="s">
        <v>110</v>
      </c>
      <c r="B790" s="25" t="s">
        <v>187</v>
      </c>
      <c r="C790" s="209">
        <f t="shared" si="182"/>
        <v>235060</v>
      </c>
      <c r="D790" s="24">
        <f t="shared" si="181"/>
        <v>0</v>
      </c>
      <c r="E790" s="24">
        <v>0</v>
      </c>
      <c r="F790" s="24">
        <v>0</v>
      </c>
      <c r="G790" s="24">
        <v>0</v>
      </c>
      <c r="H790" s="24">
        <v>0</v>
      </c>
      <c r="I790" s="24">
        <v>0</v>
      </c>
      <c r="J790" s="24">
        <v>0</v>
      </c>
      <c r="K790" s="279">
        <v>0</v>
      </c>
      <c r="L790" s="319">
        <v>0</v>
      </c>
      <c r="M790" s="283">
        <v>0</v>
      </c>
      <c r="N790" s="24">
        <v>0</v>
      </c>
      <c r="O790" s="279">
        <v>0</v>
      </c>
      <c r="P790" s="24">
        <v>0</v>
      </c>
      <c r="Q790" s="24">
        <v>0</v>
      </c>
      <c r="R790" s="280">
        <v>0</v>
      </c>
      <c r="S790" s="24">
        <v>0</v>
      </c>
      <c r="T790" s="24">
        <v>0</v>
      </c>
      <c r="U790" s="24">
        <v>0</v>
      </c>
      <c r="V790" s="24">
        <v>235060</v>
      </c>
      <c r="W790" s="53"/>
      <c r="X790" s="53"/>
      <c r="Y790" s="53"/>
      <c r="Z790" s="53"/>
    </row>
    <row r="791" spans="1:26" x14ac:dyDescent="0.25">
      <c r="A791" s="52" t="s">
        <v>636</v>
      </c>
      <c r="B791" s="41" t="s">
        <v>381</v>
      </c>
      <c r="C791" s="232">
        <f>D791+K791+M791+O791+Q791+S791+T791+U791+V791</f>
        <v>9476499.5300000012</v>
      </c>
      <c r="D791" s="43">
        <f t="shared" ref="D791:V791" si="183">SUM(D792:D797)</f>
        <v>3922142.5300000003</v>
      </c>
      <c r="E791" s="43">
        <f t="shared" si="183"/>
        <v>1691434</v>
      </c>
      <c r="F791" s="43">
        <f t="shared" si="183"/>
        <v>1354061.53</v>
      </c>
      <c r="G791" s="43">
        <f t="shared" si="183"/>
        <v>876647</v>
      </c>
      <c r="H791" s="43">
        <f t="shared" si="183"/>
        <v>0</v>
      </c>
      <c r="I791" s="43">
        <f t="shared" si="183"/>
        <v>0</v>
      </c>
      <c r="J791" s="43">
        <f t="shared" si="183"/>
        <v>0</v>
      </c>
      <c r="K791" s="43">
        <f t="shared" si="183"/>
        <v>0</v>
      </c>
      <c r="L791" s="43">
        <f t="shared" si="183"/>
        <v>800</v>
      </c>
      <c r="M791" s="43">
        <f t="shared" si="183"/>
        <v>5375781</v>
      </c>
      <c r="N791" s="43">
        <f t="shared" si="183"/>
        <v>0</v>
      </c>
      <c r="O791" s="43">
        <f t="shared" si="183"/>
        <v>0</v>
      </c>
      <c r="P791" s="138">
        <f t="shared" si="183"/>
        <v>0</v>
      </c>
      <c r="Q791" s="138">
        <f t="shared" si="183"/>
        <v>0</v>
      </c>
      <c r="R791" s="43">
        <f t="shared" si="183"/>
        <v>0</v>
      </c>
      <c r="S791" s="43">
        <f t="shared" si="183"/>
        <v>0</v>
      </c>
      <c r="T791" s="43">
        <f t="shared" si="183"/>
        <v>0</v>
      </c>
      <c r="U791" s="43">
        <f t="shared" si="183"/>
        <v>0</v>
      </c>
      <c r="V791" s="43">
        <f t="shared" si="183"/>
        <v>178576</v>
      </c>
      <c r="W791" s="46"/>
      <c r="X791" s="46"/>
      <c r="Y791" s="46"/>
      <c r="Z791" s="46"/>
    </row>
    <row r="792" spans="1:26" x14ac:dyDescent="0.25">
      <c r="A792" s="58" t="s">
        <v>638</v>
      </c>
      <c r="B792" s="241" t="s">
        <v>388</v>
      </c>
      <c r="C792" s="24">
        <f t="shared" ref="C792:C797" si="184">D792+M792+Q792+V792</f>
        <v>5375781</v>
      </c>
      <c r="D792" s="24">
        <f t="shared" ref="D792:D797" si="185">SUM(E792:I792)</f>
        <v>0</v>
      </c>
      <c r="E792" s="24">
        <v>0</v>
      </c>
      <c r="F792" s="24">
        <v>0</v>
      </c>
      <c r="G792" s="24">
        <v>0</v>
      </c>
      <c r="H792" s="24">
        <v>0</v>
      </c>
      <c r="I792" s="24">
        <v>0</v>
      </c>
      <c r="J792" s="27">
        <v>0</v>
      </c>
      <c r="K792" s="27">
        <v>0</v>
      </c>
      <c r="L792" s="320">
        <v>800</v>
      </c>
      <c r="M792" s="281">
        <v>5375781</v>
      </c>
      <c r="N792" s="27">
        <v>0</v>
      </c>
      <c r="O792" s="27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46"/>
      <c r="X792" s="46"/>
      <c r="Y792" s="46"/>
      <c r="Z792" s="46"/>
    </row>
    <row r="793" spans="1:26" x14ac:dyDescent="0.25">
      <c r="A793" s="58" t="s">
        <v>639</v>
      </c>
      <c r="B793" s="321" t="s">
        <v>175</v>
      </c>
      <c r="C793" s="24">
        <f t="shared" si="184"/>
        <v>45736</v>
      </c>
      <c r="D793" s="24">
        <f t="shared" si="185"/>
        <v>0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79">
        <v>0</v>
      </c>
      <c r="L793" s="119">
        <v>0</v>
      </c>
      <c r="M793" s="119">
        <v>0</v>
      </c>
      <c r="N793" s="280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0</v>
      </c>
      <c r="U793" s="24">
        <v>0</v>
      </c>
      <c r="V793" s="24">
        <v>45736</v>
      </c>
      <c r="W793" s="46"/>
      <c r="X793" s="46"/>
      <c r="Y793" s="46"/>
      <c r="Z793" s="46"/>
    </row>
    <row r="794" spans="1:26" x14ac:dyDescent="0.25">
      <c r="A794" s="58" t="s">
        <v>734</v>
      </c>
      <c r="B794" s="321" t="s">
        <v>178</v>
      </c>
      <c r="C794" s="24">
        <f t="shared" si="184"/>
        <v>381897.55</v>
      </c>
      <c r="D794" s="24">
        <f t="shared" si="185"/>
        <v>381897.55</v>
      </c>
      <c r="E794" s="24">
        <v>0</v>
      </c>
      <c r="F794" s="24">
        <v>381897.55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83">
        <v>0</v>
      </c>
      <c r="M794" s="283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  <c r="V794" s="24">
        <v>0</v>
      </c>
      <c r="W794" s="46"/>
      <c r="X794" s="46"/>
      <c r="Y794" s="46"/>
      <c r="Z794" s="46"/>
    </row>
    <row r="795" spans="1:26" x14ac:dyDescent="0.25">
      <c r="A795" s="58" t="s">
        <v>735</v>
      </c>
      <c r="B795" s="321" t="s">
        <v>726</v>
      </c>
      <c r="C795" s="24">
        <f t="shared" si="184"/>
        <v>1691434</v>
      </c>
      <c r="D795" s="24">
        <f t="shared" si="185"/>
        <v>1691434</v>
      </c>
      <c r="E795" s="24">
        <v>1691434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83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46"/>
      <c r="X795" s="46"/>
      <c r="Y795" s="46"/>
      <c r="Z795" s="46"/>
    </row>
    <row r="796" spans="1:26" x14ac:dyDescent="0.25">
      <c r="A796" s="58" t="s">
        <v>736</v>
      </c>
      <c r="B796" s="321" t="s">
        <v>729</v>
      </c>
      <c r="C796" s="24">
        <f t="shared" si="184"/>
        <v>753853.98</v>
      </c>
      <c r="D796" s="24">
        <f t="shared" si="185"/>
        <v>753853.98</v>
      </c>
      <c r="E796" s="24">
        <v>0</v>
      </c>
      <c r="F796" s="281">
        <v>753853.98</v>
      </c>
      <c r="G796" s="281">
        <v>0</v>
      </c>
      <c r="H796" s="24">
        <v>0</v>
      </c>
      <c r="I796" s="24">
        <v>0</v>
      </c>
      <c r="J796" s="24">
        <v>0</v>
      </c>
      <c r="K796" s="24">
        <v>0</v>
      </c>
      <c r="L796" s="24">
        <v>0</v>
      </c>
      <c r="M796" s="283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46"/>
      <c r="X796" s="46"/>
      <c r="Y796" s="46"/>
      <c r="Z796" s="46"/>
    </row>
    <row r="797" spans="1:26" x14ac:dyDescent="0.25">
      <c r="A797" s="58" t="s">
        <v>737</v>
      </c>
      <c r="B797" s="321" t="s">
        <v>389</v>
      </c>
      <c r="C797" s="24">
        <f t="shared" si="184"/>
        <v>1227797</v>
      </c>
      <c r="D797" s="24">
        <f t="shared" si="185"/>
        <v>1094957</v>
      </c>
      <c r="E797" s="279">
        <v>0</v>
      </c>
      <c r="F797" s="24">
        <v>218310</v>
      </c>
      <c r="G797" s="24">
        <v>876647</v>
      </c>
      <c r="H797" s="280">
        <v>0</v>
      </c>
      <c r="I797" s="24">
        <v>0</v>
      </c>
      <c r="J797" s="24">
        <v>0</v>
      </c>
      <c r="K797" s="24">
        <v>0</v>
      </c>
      <c r="L797" s="24">
        <v>0</v>
      </c>
      <c r="M797" s="283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  <c r="V797" s="24">
        <v>132840</v>
      </c>
      <c r="W797" s="46"/>
      <c r="X797" s="46"/>
      <c r="Y797" s="46"/>
      <c r="Z797" s="46"/>
    </row>
    <row r="798" spans="1:26" x14ac:dyDescent="0.25">
      <c r="A798" s="52" t="s">
        <v>640</v>
      </c>
      <c r="B798" s="41" t="s">
        <v>390</v>
      </c>
      <c r="C798" s="232">
        <f>D798+K798+M798+O798+Q798+S798+T798+U798+V798</f>
        <v>7187401</v>
      </c>
      <c r="D798" s="43">
        <f t="shared" ref="D798:V798" si="186">SUM(D799:D801)</f>
        <v>2824920</v>
      </c>
      <c r="E798" s="43">
        <f t="shared" si="186"/>
        <v>1186603</v>
      </c>
      <c r="F798" s="43">
        <f t="shared" si="186"/>
        <v>0</v>
      </c>
      <c r="G798" s="43">
        <f t="shared" si="186"/>
        <v>231808</v>
      </c>
      <c r="H798" s="43">
        <f t="shared" si="186"/>
        <v>235005</v>
      </c>
      <c r="I798" s="43">
        <f t="shared" si="186"/>
        <v>1171504</v>
      </c>
      <c r="J798" s="43">
        <f t="shared" si="186"/>
        <v>0</v>
      </c>
      <c r="K798" s="43">
        <f t="shared" si="186"/>
        <v>0</v>
      </c>
      <c r="L798" s="43">
        <f t="shared" si="186"/>
        <v>1263</v>
      </c>
      <c r="M798" s="43">
        <f t="shared" si="186"/>
        <v>4047144</v>
      </c>
      <c r="N798" s="43">
        <f t="shared" si="186"/>
        <v>0</v>
      </c>
      <c r="O798" s="43">
        <f t="shared" si="186"/>
        <v>0</v>
      </c>
      <c r="P798" s="43">
        <f t="shared" si="186"/>
        <v>0</v>
      </c>
      <c r="Q798" s="43">
        <f t="shared" si="186"/>
        <v>0</v>
      </c>
      <c r="R798" s="43">
        <f t="shared" si="186"/>
        <v>0</v>
      </c>
      <c r="S798" s="43">
        <f t="shared" si="186"/>
        <v>0</v>
      </c>
      <c r="T798" s="43">
        <f t="shared" si="186"/>
        <v>0</v>
      </c>
      <c r="U798" s="43">
        <f t="shared" si="186"/>
        <v>0</v>
      </c>
      <c r="V798" s="43">
        <f t="shared" si="186"/>
        <v>315337</v>
      </c>
      <c r="W798" s="46"/>
      <c r="X798" s="46"/>
      <c r="Y798" s="46"/>
      <c r="Z798" s="46"/>
    </row>
    <row r="799" spans="1:26" x14ac:dyDescent="0.25">
      <c r="A799" s="58" t="s">
        <v>641</v>
      </c>
      <c r="B799" s="241" t="s">
        <v>402</v>
      </c>
      <c r="C799" s="281">
        <f>D799+M799+Q799+V799</f>
        <v>4110567</v>
      </c>
      <c r="D799" s="281">
        <f>SUM(E799:I799)</f>
        <v>0</v>
      </c>
      <c r="E799" s="281">
        <v>0</v>
      </c>
      <c r="F799" s="281">
        <v>0</v>
      </c>
      <c r="G799" s="281">
        <v>0</v>
      </c>
      <c r="H799" s="281">
        <v>0</v>
      </c>
      <c r="I799" s="281">
        <v>0</v>
      </c>
      <c r="J799" s="320">
        <v>0</v>
      </c>
      <c r="K799" s="320">
        <v>0</v>
      </c>
      <c r="L799" s="281">
        <v>1263</v>
      </c>
      <c r="M799" s="281">
        <v>4047144</v>
      </c>
      <c r="N799" s="320">
        <v>0</v>
      </c>
      <c r="O799" s="320">
        <v>0</v>
      </c>
      <c r="P799" s="281">
        <v>0</v>
      </c>
      <c r="Q799" s="281">
        <v>0</v>
      </c>
      <c r="R799" s="281">
        <v>0</v>
      </c>
      <c r="S799" s="281">
        <v>0</v>
      </c>
      <c r="T799" s="281">
        <v>0</v>
      </c>
      <c r="U799" s="281">
        <v>0</v>
      </c>
      <c r="V799" s="281">
        <v>63423</v>
      </c>
      <c r="W799" s="46"/>
      <c r="X799" s="46"/>
      <c r="Y799" s="46"/>
      <c r="Z799" s="46"/>
    </row>
    <row r="800" spans="1:26" x14ac:dyDescent="0.25">
      <c r="A800" s="58" t="s">
        <v>642</v>
      </c>
      <c r="B800" s="241" t="s">
        <v>403</v>
      </c>
      <c r="C800" s="24">
        <f>D800+M800+Q800+V800</f>
        <v>159239</v>
      </c>
      <c r="D800" s="279">
        <f>SUM(E800:I800)</f>
        <v>0</v>
      </c>
      <c r="E800" s="24">
        <v>0</v>
      </c>
      <c r="F800" s="280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  <c r="V800" s="24">
        <v>159239</v>
      </c>
      <c r="W800" s="46"/>
      <c r="X800" s="46"/>
      <c r="Y800" s="46"/>
      <c r="Z800" s="46"/>
    </row>
    <row r="801" spans="1:30" x14ac:dyDescent="0.25">
      <c r="A801" s="58" t="s">
        <v>643</v>
      </c>
      <c r="B801" s="241" t="s">
        <v>763</v>
      </c>
      <c r="C801" s="24">
        <f>D801+M801+Q801+V801</f>
        <v>2917595</v>
      </c>
      <c r="D801" s="24">
        <f>SUM(E801:I801)</f>
        <v>2824920</v>
      </c>
      <c r="E801" s="322">
        <v>1186603</v>
      </c>
      <c r="F801" s="113">
        <v>0</v>
      </c>
      <c r="G801" s="113">
        <v>231808</v>
      </c>
      <c r="H801" s="113">
        <v>235005</v>
      </c>
      <c r="I801" s="113">
        <v>1171504</v>
      </c>
      <c r="J801" s="113">
        <v>0</v>
      </c>
      <c r="K801" s="113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113">
        <v>92675</v>
      </c>
      <c r="W801" s="46"/>
      <c r="X801" s="46"/>
      <c r="Y801" s="46"/>
      <c r="Z801" s="46"/>
    </row>
    <row r="802" spans="1:30" s="15" customFormat="1" ht="14.25" customHeight="1" x14ac:dyDescent="0.25">
      <c r="A802" s="52" t="s">
        <v>1096</v>
      </c>
      <c r="B802" s="41" t="s">
        <v>1087</v>
      </c>
      <c r="C802" s="232">
        <f>D802+K802+M802+O802+Q802+S802+T802+U802+V802</f>
        <v>2933434</v>
      </c>
      <c r="D802" s="43">
        <f t="shared" ref="D802:V802" si="187">D803</f>
        <v>0</v>
      </c>
      <c r="E802" s="43">
        <f t="shared" si="187"/>
        <v>0</v>
      </c>
      <c r="F802" s="43">
        <f t="shared" si="187"/>
        <v>0</v>
      </c>
      <c r="G802" s="43">
        <f t="shared" si="187"/>
        <v>0</v>
      </c>
      <c r="H802" s="43">
        <f t="shared" si="187"/>
        <v>0</v>
      </c>
      <c r="I802" s="43">
        <f t="shared" si="187"/>
        <v>0</v>
      </c>
      <c r="J802" s="43">
        <f t="shared" si="187"/>
        <v>0</v>
      </c>
      <c r="K802" s="43">
        <f t="shared" si="187"/>
        <v>0</v>
      </c>
      <c r="L802" s="43">
        <f t="shared" si="187"/>
        <v>1583.6</v>
      </c>
      <c r="M802" s="43">
        <f t="shared" si="187"/>
        <v>2933434</v>
      </c>
      <c r="N802" s="43">
        <f t="shared" si="187"/>
        <v>0</v>
      </c>
      <c r="O802" s="43">
        <f t="shared" si="187"/>
        <v>0</v>
      </c>
      <c r="P802" s="43">
        <f t="shared" si="187"/>
        <v>0</v>
      </c>
      <c r="Q802" s="43">
        <f t="shared" si="187"/>
        <v>0</v>
      </c>
      <c r="R802" s="43">
        <f t="shared" si="187"/>
        <v>0</v>
      </c>
      <c r="S802" s="43">
        <f t="shared" si="187"/>
        <v>0</v>
      </c>
      <c r="T802" s="43">
        <f t="shared" si="187"/>
        <v>0</v>
      </c>
      <c r="U802" s="43">
        <f t="shared" si="187"/>
        <v>0</v>
      </c>
      <c r="V802" s="43">
        <f t="shared" si="187"/>
        <v>0</v>
      </c>
      <c r="W802" s="44"/>
      <c r="X802" s="44"/>
      <c r="Y802" s="44"/>
      <c r="Z802" s="44"/>
    </row>
    <row r="803" spans="1:30" s="15" customFormat="1" ht="14.25" customHeight="1" x14ac:dyDescent="0.25">
      <c r="A803" s="58" t="s">
        <v>1097</v>
      </c>
      <c r="B803" s="50" t="s">
        <v>1094</v>
      </c>
      <c r="C803" s="232">
        <f>D803+K803+M803+O803+Q803+S803+T803+U803+V803</f>
        <v>2933434</v>
      </c>
      <c r="D803" s="51">
        <v>0</v>
      </c>
      <c r="E803" s="168">
        <v>0</v>
      </c>
      <c r="F803" s="51">
        <v>0</v>
      </c>
      <c r="G803" s="51">
        <v>0</v>
      </c>
      <c r="H803" s="51">
        <v>0</v>
      </c>
      <c r="I803" s="51">
        <v>0</v>
      </c>
      <c r="J803" s="51">
        <v>0</v>
      </c>
      <c r="K803" s="51">
        <v>0</v>
      </c>
      <c r="L803" s="51">
        <v>1583.6</v>
      </c>
      <c r="M803" s="51">
        <v>2933434</v>
      </c>
      <c r="N803" s="51">
        <v>0</v>
      </c>
      <c r="O803" s="51">
        <v>0</v>
      </c>
      <c r="P803" s="51">
        <v>0</v>
      </c>
      <c r="Q803" s="51">
        <v>0</v>
      </c>
      <c r="R803" s="51">
        <v>0</v>
      </c>
      <c r="S803" s="51">
        <v>0</v>
      </c>
      <c r="T803" s="51">
        <v>0</v>
      </c>
      <c r="U803" s="51">
        <v>0</v>
      </c>
      <c r="V803" s="51">
        <v>0</v>
      </c>
      <c r="W803" s="44"/>
      <c r="X803" s="44"/>
      <c r="Y803" s="44"/>
      <c r="Z803" s="44"/>
    </row>
    <row r="804" spans="1:30" s="18" customFormat="1" ht="14.25" customHeight="1" x14ac:dyDescent="0.25">
      <c r="A804" s="52" t="s">
        <v>1160</v>
      </c>
      <c r="B804" s="264" t="s">
        <v>1145</v>
      </c>
      <c r="C804" s="232">
        <f>D804+K804+M804+O804+Q804+S804+T804+U804+V804</f>
        <v>11000511.879999999</v>
      </c>
      <c r="D804" s="43">
        <f t="shared" ref="D804:V804" si="188">SUM(D805:D812)</f>
        <v>2056105</v>
      </c>
      <c r="E804" s="43">
        <f t="shared" si="188"/>
        <v>0</v>
      </c>
      <c r="F804" s="137">
        <f t="shared" si="188"/>
        <v>0</v>
      </c>
      <c r="G804" s="43">
        <f t="shared" si="188"/>
        <v>0</v>
      </c>
      <c r="H804" s="43">
        <f t="shared" si="188"/>
        <v>0</v>
      </c>
      <c r="I804" s="137">
        <f t="shared" si="188"/>
        <v>2056105</v>
      </c>
      <c r="J804" s="43">
        <f t="shared" si="188"/>
        <v>0</v>
      </c>
      <c r="K804" s="43">
        <f t="shared" si="188"/>
        <v>0</v>
      </c>
      <c r="L804" s="137">
        <f t="shared" si="188"/>
        <v>1120.7</v>
      </c>
      <c r="M804" s="137">
        <f t="shared" si="188"/>
        <v>5419690.8799999999</v>
      </c>
      <c r="N804" s="43">
        <f t="shared" si="188"/>
        <v>0</v>
      </c>
      <c r="O804" s="43">
        <f t="shared" si="188"/>
        <v>0</v>
      </c>
      <c r="P804" s="43">
        <f t="shared" si="188"/>
        <v>513</v>
      </c>
      <c r="Q804" s="43">
        <f t="shared" si="188"/>
        <v>2678964</v>
      </c>
      <c r="R804" s="43">
        <f t="shared" si="188"/>
        <v>0</v>
      </c>
      <c r="S804" s="43">
        <f t="shared" si="188"/>
        <v>0</v>
      </c>
      <c r="T804" s="43">
        <f t="shared" si="188"/>
        <v>0</v>
      </c>
      <c r="U804" s="43">
        <f t="shared" si="188"/>
        <v>0</v>
      </c>
      <c r="V804" s="43">
        <f t="shared" si="188"/>
        <v>845752</v>
      </c>
      <c r="W804" s="48"/>
      <c r="X804" s="48"/>
      <c r="Y804" s="48"/>
      <c r="Z804" s="48"/>
      <c r="AA804" s="36"/>
      <c r="AB804" s="36"/>
      <c r="AC804" s="36"/>
      <c r="AD804" s="136"/>
    </row>
    <row r="805" spans="1:30" s="18" customFormat="1" ht="14.25" customHeight="1" x14ac:dyDescent="0.25">
      <c r="A805" s="58" t="s">
        <v>1161</v>
      </c>
      <c r="B805" s="323" t="s">
        <v>111</v>
      </c>
      <c r="C805" s="24">
        <f>D805+K805+M805+O805+Q805+S805+T805+U805+V805</f>
        <v>215828</v>
      </c>
      <c r="D805" s="24">
        <f>SUM(E805:I805)</f>
        <v>0</v>
      </c>
      <c r="E805" s="279">
        <v>0</v>
      </c>
      <c r="F805" s="24">
        <v>0</v>
      </c>
      <c r="G805" s="280">
        <v>0</v>
      </c>
      <c r="H805" s="279">
        <v>0</v>
      </c>
      <c r="I805" s="24">
        <v>0</v>
      </c>
      <c r="J805" s="280">
        <v>0</v>
      </c>
      <c r="K805" s="279">
        <v>0</v>
      </c>
      <c r="L805" s="24">
        <v>0</v>
      </c>
      <c r="M805" s="24">
        <v>0</v>
      </c>
      <c r="N805" s="280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215828</v>
      </c>
      <c r="W805" s="48"/>
      <c r="X805" s="48"/>
      <c r="Y805" s="48"/>
      <c r="Z805" s="48"/>
      <c r="AA805" s="36"/>
      <c r="AB805" s="36"/>
      <c r="AC805" s="36"/>
      <c r="AD805" s="145" t="s">
        <v>1152</v>
      </c>
    </row>
    <row r="806" spans="1:30" s="18" customFormat="1" ht="14.25" customHeight="1" x14ac:dyDescent="0.25">
      <c r="A806" s="58" t="s">
        <v>1162</v>
      </c>
      <c r="B806" s="323" t="s">
        <v>1150</v>
      </c>
      <c r="C806" s="24">
        <f t="shared" ref="C806:C812" si="189">D806+K806+M806+O806+Q806+S806+T806+U806+V806</f>
        <v>2678964</v>
      </c>
      <c r="D806" s="24">
        <f t="shared" ref="D806:D812" si="190">SUM(E806:I806)</f>
        <v>0</v>
      </c>
      <c r="E806" s="281">
        <v>0</v>
      </c>
      <c r="F806" s="283">
        <v>0</v>
      </c>
      <c r="G806" s="24">
        <v>0</v>
      </c>
      <c r="H806" s="24">
        <v>0</v>
      </c>
      <c r="I806" s="283">
        <v>0</v>
      </c>
      <c r="J806" s="24">
        <v>0</v>
      </c>
      <c r="K806" s="24">
        <v>0</v>
      </c>
      <c r="L806" s="284">
        <v>0</v>
      </c>
      <c r="M806" s="284">
        <v>0</v>
      </c>
      <c r="N806" s="24">
        <v>0</v>
      </c>
      <c r="O806" s="24">
        <v>0</v>
      </c>
      <c r="P806" s="24">
        <v>513</v>
      </c>
      <c r="Q806" s="24">
        <v>2678964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48"/>
      <c r="X806" s="48"/>
      <c r="Y806" s="48"/>
      <c r="Z806" s="48"/>
      <c r="AA806" s="36"/>
      <c r="AB806" s="36"/>
      <c r="AC806" s="36"/>
      <c r="AD806" s="145"/>
    </row>
    <row r="807" spans="1:30" s="18" customFormat="1" ht="14.25" customHeight="1" x14ac:dyDescent="0.25">
      <c r="A807" s="58" t="s">
        <v>1163</v>
      </c>
      <c r="B807" s="323" t="s">
        <v>112</v>
      </c>
      <c r="C807" s="24">
        <f>D807+K807+M807+O807+Q807+S807+T807+U807+V807</f>
        <v>132665</v>
      </c>
      <c r="D807" s="279">
        <f>SUM(E807:I807)</f>
        <v>0</v>
      </c>
      <c r="E807" s="24">
        <v>0</v>
      </c>
      <c r="F807" s="280">
        <v>0</v>
      </c>
      <c r="G807" s="24">
        <v>0</v>
      </c>
      <c r="H807" s="24">
        <v>0</v>
      </c>
      <c r="I807" s="24">
        <v>0</v>
      </c>
      <c r="J807" s="24">
        <v>0</v>
      </c>
      <c r="K807" s="279">
        <v>0</v>
      </c>
      <c r="L807" s="24">
        <v>0</v>
      </c>
      <c r="M807" s="24">
        <v>0</v>
      </c>
      <c r="N807" s="280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132665</v>
      </c>
      <c r="W807" s="48"/>
      <c r="X807" s="48"/>
      <c r="Y807" s="48"/>
      <c r="Z807" s="48"/>
      <c r="AA807" s="36"/>
      <c r="AB807" s="36"/>
      <c r="AC807" s="36"/>
      <c r="AD807" s="145"/>
    </row>
    <row r="808" spans="1:30" s="18" customFormat="1" ht="14.25" customHeight="1" x14ac:dyDescent="0.25">
      <c r="A808" s="58" t="s">
        <v>1164</v>
      </c>
      <c r="B808" s="323" t="s">
        <v>1296</v>
      </c>
      <c r="C808" s="24">
        <f t="shared" si="189"/>
        <v>2429065.88</v>
      </c>
      <c r="D808" s="24">
        <f t="shared" si="190"/>
        <v>0</v>
      </c>
      <c r="E808" s="283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83">
        <v>431.2</v>
      </c>
      <c r="M808" s="283">
        <v>2429065.88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48"/>
      <c r="X808" s="48"/>
      <c r="Y808" s="48"/>
      <c r="Z808" s="48"/>
      <c r="AA808" s="36"/>
      <c r="AB808" s="36"/>
      <c r="AC808" s="36"/>
      <c r="AD808" s="145"/>
    </row>
    <row r="809" spans="1:30" s="18" customFormat="1" ht="14.25" customHeight="1" x14ac:dyDescent="0.25">
      <c r="A809" s="58" t="s">
        <v>1165</v>
      </c>
      <c r="B809" s="323" t="s">
        <v>1158</v>
      </c>
      <c r="C809" s="24">
        <f t="shared" si="189"/>
        <v>2056105</v>
      </c>
      <c r="D809" s="24">
        <f t="shared" si="190"/>
        <v>2056105</v>
      </c>
      <c r="E809" s="281">
        <v>0</v>
      </c>
      <c r="F809" s="24">
        <v>0</v>
      </c>
      <c r="G809" s="24">
        <v>0</v>
      </c>
      <c r="H809" s="24">
        <v>0</v>
      </c>
      <c r="I809" s="281">
        <v>2056105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0</v>
      </c>
      <c r="P809" s="281">
        <v>0</v>
      </c>
      <c r="Q809" s="281">
        <v>0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48"/>
      <c r="X809" s="48"/>
      <c r="Y809" s="48"/>
      <c r="Z809" s="48"/>
      <c r="AA809" s="36"/>
      <c r="AB809" s="36"/>
      <c r="AC809" s="36"/>
      <c r="AD809" s="145"/>
    </row>
    <row r="810" spans="1:30" s="18" customFormat="1" ht="14.25" customHeight="1" x14ac:dyDescent="0.25">
      <c r="A810" s="58" t="s">
        <v>1166</v>
      </c>
      <c r="B810" s="26" t="s">
        <v>1264</v>
      </c>
      <c r="C810" s="24">
        <f t="shared" si="189"/>
        <v>3106230</v>
      </c>
      <c r="D810" s="279">
        <f t="shared" si="190"/>
        <v>0</v>
      </c>
      <c r="E810" s="24">
        <v>0</v>
      </c>
      <c r="F810" s="300">
        <v>0</v>
      </c>
      <c r="G810" s="24">
        <v>0</v>
      </c>
      <c r="H810" s="299">
        <v>0</v>
      </c>
      <c r="I810" s="281">
        <v>0</v>
      </c>
      <c r="J810" s="280">
        <v>0</v>
      </c>
      <c r="K810" s="24">
        <v>0</v>
      </c>
      <c r="L810" s="24">
        <v>689.5</v>
      </c>
      <c r="M810" s="24">
        <v>2990625</v>
      </c>
      <c r="N810" s="24">
        <v>0</v>
      </c>
      <c r="O810" s="279">
        <v>0</v>
      </c>
      <c r="P810" s="24">
        <v>0</v>
      </c>
      <c r="Q810" s="24">
        <v>0</v>
      </c>
      <c r="R810" s="280">
        <v>0</v>
      </c>
      <c r="S810" s="24">
        <v>0</v>
      </c>
      <c r="T810" s="24">
        <v>0</v>
      </c>
      <c r="U810" s="24">
        <v>0</v>
      </c>
      <c r="V810" s="24">
        <v>115605</v>
      </c>
      <c r="W810" s="48"/>
      <c r="X810" s="48"/>
      <c r="Y810" s="48"/>
      <c r="Z810" s="48"/>
      <c r="AA810" s="36"/>
      <c r="AB810" s="36"/>
      <c r="AC810" s="36"/>
      <c r="AD810" s="145"/>
    </row>
    <row r="811" spans="1:30" s="18" customFormat="1" ht="14.25" customHeight="1" x14ac:dyDescent="0.25">
      <c r="A811" s="58" t="s">
        <v>1167</v>
      </c>
      <c r="B811" s="26" t="s">
        <v>1265</v>
      </c>
      <c r="C811" s="24">
        <f t="shared" si="189"/>
        <v>238186</v>
      </c>
      <c r="D811" s="24">
        <f t="shared" si="190"/>
        <v>0</v>
      </c>
      <c r="E811" s="318">
        <v>0</v>
      </c>
      <c r="F811" s="24">
        <v>0</v>
      </c>
      <c r="G811" s="297">
        <v>0</v>
      </c>
      <c r="H811" s="24">
        <v>0</v>
      </c>
      <c r="I811" s="24">
        <v>0</v>
      </c>
      <c r="J811" s="280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83">
        <v>0</v>
      </c>
      <c r="Q811" s="283">
        <v>0</v>
      </c>
      <c r="R811" s="24">
        <v>0</v>
      </c>
      <c r="S811" s="24">
        <v>0</v>
      </c>
      <c r="T811" s="24">
        <v>0</v>
      </c>
      <c r="U811" s="24">
        <v>0</v>
      </c>
      <c r="V811" s="24">
        <v>238186</v>
      </c>
      <c r="W811" s="48"/>
      <c r="X811" s="48"/>
      <c r="Y811" s="48"/>
      <c r="Z811" s="48"/>
      <c r="AA811" s="36"/>
      <c r="AB811" s="36"/>
      <c r="AC811" s="36"/>
      <c r="AD811" s="145"/>
    </row>
    <row r="812" spans="1:30" s="18" customFormat="1" ht="14.25" customHeight="1" x14ac:dyDescent="0.25">
      <c r="A812" s="58" t="s">
        <v>1168</v>
      </c>
      <c r="B812" s="26" t="s">
        <v>1266</v>
      </c>
      <c r="C812" s="24">
        <f t="shared" si="189"/>
        <v>143468</v>
      </c>
      <c r="D812" s="24">
        <f t="shared" si="190"/>
        <v>0</v>
      </c>
      <c r="E812" s="279">
        <v>0</v>
      </c>
      <c r="F812" s="24">
        <v>0</v>
      </c>
      <c r="G812" s="297">
        <v>0</v>
      </c>
      <c r="H812" s="24">
        <v>0</v>
      </c>
      <c r="I812" s="293">
        <v>0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143468</v>
      </c>
      <c r="W812" s="48"/>
      <c r="X812" s="48"/>
      <c r="Y812" s="48"/>
      <c r="Z812" s="48"/>
      <c r="AA812" s="36"/>
      <c r="AB812" s="36"/>
      <c r="AC812" s="36"/>
      <c r="AD812" s="145"/>
    </row>
    <row r="813" spans="1:30" x14ac:dyDescent="0.25">
      <c r="A813" s="99" t="s">
        <v>404</v>
      </c>
      <c r="B813" s="41" t="s">
        <v>405</v>
      </c>
      <c r="C813" s="43">
        <f>D813+K813+M813+O813+Q813+S813+T813+U813+V813</f>
        <v>11547821.59</v>
      </c>
      <c r="D813" s="43">
        <f t="shared" ref="D813:V813" si="191">D814+D816+D817+D819</f>
        <v>624839.59</v>
      </c>
      <c r="E813" s="43">
        <f t="shared" si="191"/>
        <v>0</v>
      </c>
      <c r="F813" s="138">
        <f t="shared" si="191"/>
        <v>0</v>
      </c>
      <c r="G813" s="43">
        <f t="shared" si="191"/>
        <v>0</v>
      </c>
      <c r="H813" s="138">
        <f t="shared" si="191"/>
        <v>0</v>
      </c>
      <c r="I813" s="43">
        <f t="shared" si="191"/>
        <v>624839.59</v>
      </c>
      <c r="J813" s="43">
        <f t="shared" si="191"/>
        <v>0</v>
      </c>
      <c r="K813" s="43">
        <f t="shared" si="191"/>
        <v>0</v>
      </c>
      <c r="L813" s="43">
        <f t="shared" si="191"/>
        <v>452</v>
      </c>
      <c r="M813" s="43">
        <f t="shared" si="191"/>
        <v>3693395</v>
      </c>
      <c r="N813" s="43">
        <f t="shared" si="191"/>
        <v>0</v>
      </c>
      <c r="O813" s="43">
        <f t="shared" si="191"/>
        <v>0</v>
      </c>
      <c r="P813" s="43">
        <f t="shared" si="191"/>
        <v>470</v>
      </c>
      <c r="Q813" s="43">
        <f t="shared" si="191"/>
        <v>7229587</v>
      </c>
      <c r="R813" s="43">
        <f t="shared" si="191"/>
        <v>0</v>
      </c>
      <c r="S813" s="43">
        <f t="shared" si="191"/>
        <v>0</v>
      </c>
      <c r="T813" s="43">
        <f t="shared" si="191"/>
        <v>0</v>
      </c>
      <c r="U813" s="43">
        <f t="shared" si="191"/>
        <v>0</v>
      </c>
      <c r="V813" s="43">
        <f t="shared" si="191"/>
        <v>0</v>
      </c>
      <c r="W813" s="46"/>
      <c r="X813" s="46"/>
      <c r="Y813" s="46"/>
      <c r="Z813" s="46"/>
    </row>
    <row r="814" spans="1:30" x14ac:dyDescent="0.25">
      <c r="A814" s="52" t="s">
        <v>406</v>
      </c>
      <c r="B814" s="41" t="s">
        <v>407</v>
      </c>
      <c r="C814" s="43">
        <f>SUM(C815:C815)</f>
        <v>10922982</v>
      </c>
      <c r="D814" s="43">
        <f t="shared" ref="D814:V814" si="192">SUM(D815:D815)</f>
        <v>0</v>
      </c>
      <c r="E814" s="43">
        <f t="shared" si="192"/>
        <v>0</v>
      </c>
      <c r="F814" s="43">
        <f t="shared" si="192"/>
        <v>0</v>
      </c>
      <c r="G814" s="43">
        <f t="shared" si="192"/>
        <v>0</v>
      </c>
      <c r="H814" s="43">
        <f t="shared" si="192"/>
        <v>0</v>
      </c>
      <c r="I814" s="43">
        <f t="shared" si="192"/>
        <v>0</v>
      </c>
      <c r="J814" s="43">
        <f t="shared" si="192"/>
        <v>0</v>
      </c>
      <c r="K814" s="43">
        <f t="shared" si="192"/>
        <v>0</v>
      </c>
      <c r="L814" s="43">
        <f t="shared" si="192"/>
        <v>452</v>
      </c>
      <c r="M814" s="43">
        <f t="shared" si="192"/>
        <v>3693395</v>
      </c>
      <c r="N814" s="43">
        <f t="shared" si="192"/>
        <v>0</v>
      </c>
      <c r="O814" s="43">
        <f t="shared" si="192"/>
        <v>0</v>
      </c>
      <c r="P814" s="43">
        <f t="shared" si="192"/>
        <v>470</v>
      </c>
      <c r="Q814" s="43">
        <f t="shared" si="192"/>
        <v>7229587</v>
      </c>
      <c r="R814" s="43">
        <f t="shared" si="192"/>
        <v>0</v>
      </c>
      <c r="S814" s="43">
        <f t="shared" si="192"/>
        <v>0</v>
      </c>
      <c r="T814" s="43">
        <f t="shared" si="192"/>
        <v>0</v>
      </c>
      <c r="U814" s="43">
        <f t="shared" si="192"/>
        <v>0</v>
      </c>
      <c r="V814" s="43">
        <f t="shared" si="192"/>
        <v>0</v>
      </c>
      <c r="W814" s="46"/>
      <c r="X814" s="46"/>
      <c r="Y814" s="46"/>
      <c r="Z814" s="46"/>
    </row>
    <row r="815" spans="1:30" x14ac:dyDescent="0.25">
      <c r="A815" s="58" t="s">
        <v>410</v>
      </c>
      <c r="B815" s="50" t="s">
        <v>413</v>
      </c>
      <c r="C815" s="51">
        <f>D815+M815+Q815+V815</f>
        <v>10922982</v>
      </c>
      <c r="D815" s="51">
        <f>SUM(E815:I815)</f>
        <v>0</v>
      </c>
      <c r="E815" s="51">
        <v>0</v>
      </c>
      <c r="F815" s="51">
        <v>0</v>
      </c>
      <c r="G815" s="51">
        <v>0</v>
      </c>
      <c r="H815" s="51">
        <v>0</v>
      </c>
      <c r="I815" s="51">
        <v>0</v>
      </c>
      <c r="J815" s="51">
        <v>0</v>
      </c>
      <c r="K815" s="51">
        <v>0</v>
      </c>
      <c r="L815" s="51">
        <v>452</v>
      </c>
      <c r="M815" s="51">
        <v>3693395</v>
      </c>
      <c r="N815" s="51">
        <v>0</v>
      </c>
      <c r="O815" s="51">
        <v>0</v>
      </c>
      <c r="P815" s="51">
        <v>470</v>
      </c>
      <c r="Q815" s="51">
        <v>7229587</v>
      </c>
      <c r="R815" s="51">
        <v>0</v>
      </c>
      <c r="S815" s="51">
        <v>0</v>
      </c>
      <c r="T815" s="51">
        <v>0</v>
      </c>
      <c r="U815" s="51">
        <v>0</v>
      </c>
      <c r="V815" s="51">
        <v>0</v>
      </c>
      <c r="W815" s="46"/>
      <c r="X815" s="46"/>
      <c r="Y815" s="46"/>
      <c r="Z815" s="46"/>
    </row>
    <row r="816" spans="1:30" x14ac:dyDescent="0.25">
      <c r="A816" s="52" t="s">
        <v>416</v>
      </c>
      <c r="B816" s="41" t="s">
        <v>414</v>
      </c>
      <c r="C816" s="43">
        <v>0</v>
      </c>
      <c r="D816" s="43">
        <v>0</v>
      </c>
      <c r="E816" s="43">
        <v>0</v>
      </c>
      <c r="F816" s="43">
        <v>0</v>
      </c>
      <c r="G816" s="43">
        <v>0</v>
      </c>
      <c r="H816" s="43">
        <v>0</v>
      </c>
      <c r="I816" s="43">
        <v>0</v>
      </c>
      <c r="J816" s="43">
        <v>0</v>
      </c>
      <c r="K816" s="43">
        <v>0</v>
      </c>
      <c r="L816" s="43">
        <v>0</v>
      </c>
      <c r="M816" s="43">
        <v>0</v>
      </c>
      <c r="N816" s="43">
        <v>0</v>
      </c>
      <c r="O816" s="43">
        <v>0</v>
      </c>
      <c r="P816" s="43">
        <v>0</v>
      </c>
      <c r="Q816" s="43">
        <v>0</v>
      </c>
      <c r="R816" s="43">
        <v>0</v>
      </c>
      <c r="S816" s="43">
        <v>0</v>
      </c>
      <c r="T816" s="43">
        <v>0</v>
      </c>
      <c r="U816" s="43">
        <v>0</v>
      </c>
      <c r="V816" s="43">
        <v>0</v>
      </c>
      <c r="W816" s="46"/>
      <c r="X816" s="46"/>
      <c r="Y816" s="46"/>
      <c r="Z816" s="46"/>
    </row>
    <row r="817" spans="1:26" x14ac:dyDescent="0.25">
      <c r="A817" s="52" t="s">
        <v>421</v>
      </c>
      <c r="B817" s="41" t="s">
        <v>420</v>
      </c>
      <c r="C817" s="43">
        <f>C818</f>
        <v>624839.59</v>
      </c>
      <c r="D817" s="43">
        <f t="shared" ref="D817:V817" si="193">D818</f>
        <v>624839.59</v>
      </c>
      <c r="E817" s="43">
        <f t="shared" si="193"/>
        <v>0</v>
      </c>
      <c r="F817" s="43">
        <f t="shared" si="193"/>
        <v>0</v>
      </c>
      <c r="G817" s="43">
        <f t="shared" si="193"/>
        <v>0</v>
      </c>
      <c r="H817" s="43">
        <f t="shared" si="193"/>
        <v>0</v>
      </c>
      <c r="I817" s="43">
        <f t="shared" si="193"/>
        <v>624839.59</v>
      </c>
      <c r="J817" s="43">
        <f t="shared" si="193"/>
        <v>0</v>
      </c>
      <c r="K817" s="43">
        <f t="shared" si="193"/>
        <v>0</v>
      </c>
      <c r="L817" s="43">
        <f t="shared" si="193"/>
        <v>0</v>
      </c>
      <c r="M817" s="43">
        <f t="shared" si="193"/>
        <v>0</v>
      </c>
      <c r="N817" s="43">
        <f t="shared" si="193"/>
        <v>0</v>
      </c>
      <c r="O817" s="43">
        <f t="shared" si="193"/>
        <v>0</v>
      </c>
      <c r="P817" s="43">
        <f t="shared" si="193"/>
        <v>0</v>
      </c>
      <c r="Q817" s="43">
        <f t="shared" si="193"/>
        <v>0</v>
      </c>
      <c r="R817" s="43">
        <f t="shared" si="193"/>
        <v>0</v>
      </c>
      <c r="S817" s="43">
        <f t="shared" si="193"/>
        <v>0</v>
      </c>
      <c r="T817" s="43">
        <f t="shared" si="193"/>
        <v>0</v>
      </c>
      <c r="U817" s="43">
        <f t="shared" si="193"/>
        <v>0</v>
      </c>
      <c r="V817" s="43">
        <f t="shared" si="193"/>
        <v>0</v>
      </c>
      <c r="W817" s="46"/>
      <c r="X817" s="46"/>
      <c r="Y817" s="46"/>
      <c r="Z817" s="46"/>
    </row>
    <row r="818" spans="1:26" x14ac:dyDescent="0.25">
      <c r="A818" s="58" t="s">
        <v>423</v>
      </c>
      <c r="B818" s="47" t="s">
        <v>424</v>
      </c>
      <c r="C818" s="51">
        <f>D818+M818+Q818+V818</f>
        <v>624839.59</v>
      </c>
      <c r="D818" s="164">
        <f>SUM(E818:I818)</f>
        <v>624839.59</v>
      </c>
      <c r="E818" s="51">
        <v>0</v>
      </c>
      <c r="F818" s="51">
        <v>0</v>
      </c>
      <c r="G818" s="51">
        <v>0</v>
      </c>
      <c r="H818" s="51">
        <v>0</v>
      </c>
      <c r="I818" s="51">
        <v>624839.59</v>
      </c>
      <c r="J818" s="51">
        <v>0</v>
      </c>
      <c r="K818" s="51">
        <v>0</v>
      </c>
      <c r="L818" s="51">
        <v>0</v>
      </c>
      <c r="M818" s="51">
        <v>0</v>
      </c>
      <c r="N818" s="51">
        <v>0</v>
      </c>
      <c r="O818" s="51">
        <v>0</v>
      </c>
      <c r="P818" s="51">
        <v>0</v>
      </c>
      <c r="Q818" s="51">
        <v>0</v>
      </c>
      <c r="R818" s="51">
        <v>0</v>
      </c>
      <c r="S818" s="51">
        <v>0</v>
      </c>
      <c r="T818" s="51">
        <v>0</v>
      </c>
      <c r="U818" s="51">
        <v>0</v>
      </c>
      <c r="V818" s="51">
        <v>0</v>
      </c>
      <c r="W818" s="46"/>
      <c r="X818" s="46"/>
      <c r="Y818" s="46"/>
      <c r="Z818" s="46"/>
    </row>
    <row r="819" spans="1:26" s="15" customFormat="1" ht="14.25" customHeight="1" x14ac:dyDescent="0.25">
      <c r="A819" s="52" t="s">
        <v>1194</v>
      </c>
      <c r="B819" s="41" t="s">
        <v>1193</v>
      </c>
      <c r="C819" s="43">
        <v>0</v>
      </c>
      <c r="D819" s="43">
        <v>0</v>
      </c>
      <c r="E819" s="43">
        <v>0</v>
      </c>
      <c r="F819" s="43">
        <v>0</v>
      </c>
      <c r="G819" s="43">
        <v>0</v>
      </c>
      <c r="H819" s="43">
        <v>0</v>
      </c>
      <c r="I819" s="43">
        <v>0</v>
      </c>
      <c r="J819" s="43">
        <v>0</v>
      </c>
      <c r="K819" s="43">
        <v>0</v>
      </c>
      <c r="L819" s="43">
        <v>0</v>
      </c>
      <c r="M819" s="43">
        <v>0</v>
      </c>
      <c r="N819" s="43">
        <v>0</v>
      </c>
      <c r="O819" s="43">
        <v>0</v>
      </c>
      <c r="P819" s="43">
        <v>0</v>
      </c>
      <c r="Q819" s="43">
        <v>0</v>
      </c>
      <c r="R819" s="43">
        <v>0</v>
      </c>
      <c r="S819" s="43">
        <v>0</v>
      </c>
      <c r="T819" s="43">
        <v>0</v>
      </c>
      <c r="U819" s="43">
        <v>0</v>
      </c>
      <c r="V819" s="43">
        <v>0</v>
      </c>
      <c r="W819" s="44"/>
      <c r="X819" s="44"/>
      <c r="Y819" s="44"/>
      <c r="Z819" s="44"/>
    </row>
    <row r="820" spans="1:26" x14ac:dyDescent="0.25">
      <c r="A820" s="99" t="s">
        <v>427</v>
      </c>
      <c r="B820" s="41" t="s">
        <v>428</v>
      </c>
      <c r="C820" s="43">
        <f>D820+K820+M820+O820+Q820+S820+T820+U820+V820</f>
        <v>39870677.25</v>
      </c>
      <c r="D820" s="43">
        <f t="shared" ref="D820:V820" si="194">D821+D823</f>
        <v>8949132.2799999993</v>
      </c>
      <c r="E820" s="43">
        <f t="shared" si="194"/>
        <v>6374769.7799999993</v>
      </c>
      <c r="F820" s="43">
        <f t="shared" si="194"/>
        <v>1192902.54</v>
      </c>
      <c r="G820" s="43">
        <f t="shared" si="194"/>
        <v>297756.59999999998</v>
      </c>
      <c r="H820" s="43">
        <f t="shared" si="194"/>
        <v>1083703.3600000001</v>
      </c>
      <c r="I820" s="43">
        <f t="shared" si="194"/>
        <v>0</v>
      </c>
      <c r="J820" s="43">
        <f t="shared" si="194"/>
        <v>0</v>
      </c>
      <c r="K820" s="43">
        <f t="shared" si="194"/>
        <v>0</v>
      </c>
      <c r="L820" s="43">
        <f t="shared" si="194"/>
        <v>13135.7</v>
      </c>
      <c r="M820" s="43">
        <f t="shared" si="194"/>
        <v>25352491.969999999</v>
      </c>
      <c r="N820" s="43">
        <f t="shared" si="194"/>
        <v>0</v>
      </c>
      <c r="O820" s="43">
        <f t="shared" si="194"/>
        <v>0</v>
      </c>
      <c r="P820" s="43">
        <f t="shared" si="194"/>
        <v>723</v>
      </c>
      <c r="Q820" s="43">
        <f t="shared" si="194"/>
        <v>0</v>
      </c>
      <c r="R820" s="43">
        <f t="shared" si="194"/>
        <v>0</v>
      </c>
      <c r="S820" s="43">
        <f t="shared" si="194"/>
        <v>0</v>
      </c>
      <c r="T820" s="43">
        <f t="shared" si="194"/>
        <v>1431643</v>
      </c>
      <c r="U820" s="43">
        <f t="shared" si="194"/>
        <v>0</v>
      </c>
      <c r="V820" s="43">
        <f t="shared" si="194"/>
        <v>4137410</v>
      </c>
      <c r="W820" s="46"/>
      <c r="X820" s="46"/>
      <c r="Y820" s="46"/>
      <c r="Z820" s="46"/>
    </row>
    <row r="821" spans="1:26" x14ac:dyDescent="0.25">
      <c r="A821" s="52" t="s">
        <v>429</v>
      </c>
      <c r="B821" s="41" t="s">
        <v>430</v>
      </c>
      <c r="C821" s="43">
        <f>SUM(C822:C822)</f>
        <v>1009143.9</v>
      </c>
      <c r="D821" s="43">
        <f t="shared" ref="D821:V821" si="195">SUM(D822:D822)</f>
        <v>0</v>
      </c>
      <c r="E821" s="43">
        <f t="shared" si="195"/>
        <v>0</v>
      </c>
      <c r="F821" s="43">
        <f t="shared" si="195"/>
        <v>0</v>
      </c>
      <c r="G821" s="43">
        <f t="shared" si="195"/>
        <v>0</v>
      </c>
      <c r="H821" s="43">
        <f t="shared" si="195"/>
        <v>0</v>
      </c>
      <c r="I821" s="43">
        <f t="shared" si="195"/>
        <v>0</v>
      </c>
      <c r="J821" s="43">
        <f t="shared" si="195"/>
        <v>0</v>
      </c>
      <c r="K821" s="43">
        <f t="shared" si="195"/>
        <v>0</v>
      </c>
      <c r="L821" s="43">
        <f t="shared" si="195"/>
        <v>300</v>
      </c>
      <c r="M821" s="43">
        <f t="shared" si="195"/>
        <v>1009143.9</v>
      </c>
      <c r="N821" s="43">
        <f t="shared" si="195"/>
        <v>0</v>
      </c>
      <c r="O821" s="43">
        <f t="shared" si="195"/>
        <v>0</v>
      </c>
      <c r="P821" s="43">
        <f t="shared" si="195"/>
        <v>0</v>
      </c>
      <c r="Q821" s="43">
        <f t="shared" si="195"/>
        <v>0</v>
      </c>
      <c r="R821" s="43">
        <f t="shared" si="195"/>
        <v>0</v>
      </c>
      <c r="S821" s="43">
        <f t="shared" si="195"/>
        <v>0</v>
      </c>
      <c r="T821" s="43">
        <f t="shared" si="195"/>
        <v>0</v>
      </c>
      <c r="U821" s="43">
        <f t="shared" si="195"/>
        <v>0</v>
      </c>
      <c r="V821" s="43">
        <f t="shared" si="195"/>
        <v>0</v>
      </c>
      <c r="W821" s="46"/>
      <c r="X821" s="46"/>
      <c r="Y821" s="46"/>
      <c r="Z821" s="46"/>
    </row>
    <row r="822" spans="1:26" x14ac:dyDescent="0.25">
      <c r="A822" s="58" t="s">
        <v>434</v>
      </c>
      <c r="B822" s="50" t="s">
        <v>433</v>
      </c>
      <c r="C822" s="51">
        <f>D822+M822+Q822+V822</f>
        <v>1009143.9</v>
      </c>
      <c r="D822" s="51">
        <f>SUM(E822:I822)</f>
        <v>0</v>
      </c>
      <c r="E822" s="51">
        <v>0</v>
      </c>
      <c r="F822" s="51">
        <v>0</v>
      </c>
      <c r="G822" s="51">
        <v>0</v>
      </c>
      <c r="H822" s="51">
        <v>0</v>
      </c>
      <c r="I822" s="51">
        <v>0</v>
      </c>
      <c r="J822" s="51">
        <v>0</v>
      </c>
      <c r="K822" s="51">
        <v>0</v>
      </c>
      <c r="L822" s="51">
        <v>300</v>
      </c>
      <c r="M822" s="51">
        <v>1009143.9</v>
      </c>
      <c r="N822" s="51">
        <v>0</v>
      </c>
      <c r="O822" s="51">
        <v>0</v>
      </c>
      <c r="P822" s="51">
        <v>0</v>
      </c>
      <c r="Q822" s="51">
        <v>0</v>
      </c>
      <c r="R822" s="51">
        <v>0</v>
      </c>
      <c r="S822" s="51">
        <v>0</v>
      </c>
      <c r="T822" s="51">
        <v>0</v>
      </c>
      <c r="U822" s="51">
        <v>0</v>
      </c>
      <c r="V822" s="51">
        <v>0</v>
      </c>
      <c r="W822" s="46"/>
      <c r="X822" s="46"/>
      <c r="Y822" s="46"/>
      <c r="Z822" s="46"/>
    </row>
    <row r="823" spans="1:26" x14ac:dyDescent="0.25">
      <c r="A823" s="52" t="s">
        <v>431</v>
      </c>
      <c r="B823" s="101" t="s">
        <v>432</v>
      </c>
      <c r="C823" s="102">
        <f>SUM(C824:C841)</f>
        <v>38861533.349999994</v>
      </c>
      <c r="D823" s="102">
        <f t="shared" ref="D823:V823" si="196">SUM(D824:D841)</f>
        <v>8949132.2799999993</v>
      </c>
      <c r="E823" s="144">
        <f t="shared" si="196"/>
        <v>6374769.7799999993</v>
      </c>
      <c r="F823" s="144">
        <f t="shared" si="196"/>
        <v>1192902.54</v>
      </c>
      <c r="G823" s="102">
        <f t="shared" si="196"/>
        <v>297756.59999999998</v>
      </c>
      <c r="H823" s="144">
        <f t="shared" si="196"/>
        <v>1083703.3600000001</v>
      </c>
      <c r="I823" s="102">
        <f t="shared" si="196"/>
        <v>0</v>
      </c>
      <c r="J823" s="102">
        <f t="shared" si="196"/>
        <v>0</v>
      </c>
      <c r="K823" s="102">
        <f t="shared" si="196"/>
        <v>0</v>
      </c>
      <c r="L823" s="102">
        <f t="shared" si="196"/>
        <v>12835.7</v>
      </c>
      <c r="M823" s="102">
        <f t="shared" si="196"/>
        <v>24343348.07</v>
      </c>
      <c r="N823" s="102">
        <f t="shared" si="196"/>
        <v>0</v>
      </c>
      <c r="O823" s="102">
        <f t="shared" si="196"/>
        <v>0</v>
      </c>
      <c r="P823" s="144">
        <f t="shared" si="196"/>
        <v>723</v>
      </c>
      <c r="Q823" s="144">
        <f t="shared" si="196"/>
        <v>0</v>
      </c>
      <c r="R823" s="102">
        <f t="shared" si="196"/>
        <v>0</v>
      </c>
      <c r="S823" s="102">
        <f t="shared" si="196"/>
        <v>0</v>
      </c>
      <c r="T823" s="102">
        <f t="shared" si="196"/>
        <v>1431643</v>
      </c>
      <c r="U823" s="102">
        <f t="shared" si="196"/>
        <v>0</v>
      </c>
      <c r="V823" s="102">
        <f t="shared" si="196"/>
        <v>4137410</v>
      </c>
      <c r="W823" s="46"/>
      <c r="X823" s="46"/>
      <c r="Y823" s="46"/>
      <c r="Z823" s="46"/>
    </row>
    <row r="824" spans="1:26" x14ac:dyDescent="0.25">
      <c r="A824" s="58" t="s">
        <v>441</v>
      </c>
      <c r="B824" s="106" t="s">
        <v>57</v>
      </c>
      <c r="C824" s="51">
        <f t="shared" ref="C824:C831" si="197">D824+M824+Q824+V824</f>
        <v>205246</v>
      </c>
      <c r="D824" s="164">
        <f t="shared" ref="D824:D834" si="198">SUM(E824:I824)</f>
        <v>0</v>
      </c>
      <c r="E824" s="51">
        <v>0</v>
      </c>
      <c r="F824" s="51">
        <v>0</v>
      </c>
      <c r="G824" s="173">
        <v>0</v>
      </c>
      <c r="H824" s="51">
        <v>0</v>
      </c>
      <c r="I824" s="165">
        <v>0</v>
      </c>
      <c r="J824" s="51">
        <v>0</v>
      </c>
      <c r="K824" s="51">
        <v>0</v>
      </c>
      <c r="L824" s="51">
        <v>0</v>
      </c>
      <c r="M824" s="51">
        <v>0</v>
      </c>
      <c r="N824" s="51">
        <v>0</v>
      </c>
      <c r="O824" s="164">
        <v>0</v>
      </c>
      <c r="P824" s="51">
        <v>723</v>
      </c>
      <c r="Q824" s="51">
        <v>0</v>
      </c>
      <c r="R824" s="165">
        <v>0</v>
      </c>
      <c r="S824" s="51">
        <v>0</v>
      </c>
      <c r="T824" s="51">
        <v>0</v>
      </c>
      <c r="U824" s="51">
        <v>0</v>
      </c>
      <c r="V824" s="51">
        <v>205246</v>
      </c>
      <c r="W824" s="46"/>
      <c r="X824" s="46"/>
      <c r="Y824" s="46"/>
      <c r="Z824" s="46"/>
    </row>
    <row r="825" spans="1:26" x14ac:dyDescent="0.25">
      <c r="A825" s="58" t="s">
        <v>442</v>
      </c>
      <c r="B825" s="152" t="s">
        <v>455</v>
      </c>
      <c r="C825" s="56">
        <f t="shared" si="197"/>
        <v>3051897.66</v>
      </c>
      <c r="D825" s="56">
        <f t="shared" si="198"/>
        <v>3051897.66</v>
      </c>
      <c r="E825" s="169">
        <v>2305750.56</v>
      </c>
      <c r="F825" s="168">
        <v>390685.02</v>
      </c>
      <c r="G825" s="56">
        <v>0</v>
      </c>
      <c r="H825" s="174">
        <v>355462.08</v>
      </c>
      <c r="I825" s="51">
        <v>0</v>
      </c>
      <c r="J825" s="56">
        <v>0</v>
      </c>
      <c r="K825" s="56">
        <v>0</v>
      </c>
      <c r="L825" s="170">
        <v>0</v>
      </c>
      <c r="M825" s="170">
        <v>0</v>
      </c>
      <c r="N825" s="56">
        <v>0</v>
      </c>
      <c r="O825" s="56">
        <v>0</v>
      </c>
      <c r="P825" s="166">
        <v>0</v>
      </c>
      <c r="Q825" s="166">
        <v>0</v>
      </c>
      <c r="R825" s="56">
        <v>0</v>
      </c>
      <c r="S825" s="56">
        <v>0</v>
      </c>
      <c r="T825" s="56">
        <v>0</v>
      </c>
      <c r="U825" s="56">
        <v>0</v>
      </c>
      <c r="V825" s="51">
        <v>0</v>
      </c>
      <c r="W825" s="46"/>
      <c r="X825" s="46"/>
      <c r="Y825" s="46"/>
      <c r="Z825" s="46"/>
    </row>
    <row r="826" spans="1:26" x14ac:dyDescent="0.25">
      <c r="A826" s="58" t="s">
        <v>443</v>
      </c>
      <c r="B826" s="50" t="s">
        <v>188</v>
      </c>
      <c r="C826" s="51">
        <f t="shared" si="197"/>
        <v>723351</v>
      </c>
      <c r="D826" s="51">
        <f t="shared" si="198"/>
        <v>0</v>
      </c>
      <c r="E826" s="153">
        <v>0</v>
      </c>
      <c r="F826" s="197">
        <v>0</v>
      </c>
      <c r="G826" s="163">
        <v>0</v>
      </c>
      <c r="H826" s="153">
        <v>0</v>
      </c>
      <c r="I826" s="51">
        <v>0</v>
      </c>
      <c r="J826" s="51">
        <v>0</v>
      </c>
      <c r="K826" s="169">
        <v>0</v>
      </c>
      <c r="L826" s="51">
        <v>0</v>
      </c>
      <c r="M826" s="51">
        <v>0</v>
      </c>
      <c r="N826" s="174">
        <v>0</v>
      </c>
      <c r="O826" s="51">
        <v>0</v>
      </c>
      <c r="P826" s="51">
        <v>0</v>
      </c>
      <c r="Q826" s="51">
        <v>0</v>
      </c>
      <c r="R826" s="51">
        <v>0</v>
      </c>
      <c r="S826" s="51">
        <v>0</v>
      </c>
      <c r="T826" s="51">
        <v>0</v>
      </c>
      <c r="U826" s="51">
        <v>0</v>
      </c>
      <c r="V826" s="51">
        <v>723351</v>
      </c>
      <c r="W826" s="46"/>
      <c r="X826" s="46"/>
      <c r="Y826" s="46"/>
      <c r="Z826" s="46"/>
    </row>
    <row r="827" spans="1:26" x14ac:dyDescent="0.25">
      <c r="A827" s="58" t="s">
        <v>444</v>
      </c>
      <c r="B827" s="179" t="s">
        <v>58</v>
      </c>
      <c r="C827" s="153">
        <f t="shared" si="197"/>
        <v>349186</v>
      </c>
      <c r="D827" s="172">
        <f t="shared" si="198"/>
        <v>0</v>
      </c>
      <c r="E827" s="51">
        <v>0</v>
      </c>
      <c r="F827" s="51">
        <v>0</v>
      </c>
      <c r="G827" s="178">
        <v>0</v>
      </c>
      <c r="H827" s="51">
        <v>0</v>
      </c>
      <c r="I827" s="167">
        <v>0</v>
      </c>
      <c r="J827" s="153">
        <v>0</v>
      </c>
      <c r="K827" s="172">
        <v>0</v>
      </c>
      <c r="L827" s="51">
        <v>1097.4000000000001</v>
      </c>
      <c r="M827" s="51">
        <v>0</v>
      </c>
      <c r="N827" s="167">
        <v>0</v>
      </c>
      <c r="O827" s="153">
        <v>0</v>
      </c>
      <c r="P827" s="153">
        <v>0</v>
      </c>
      <c r="Q827" s="153">
        <v>0</v>
      </c>
      <c r="R827" s="153">
        <v>0</v>
      </c>
      <c r="S827" s="153">
        <v>0</v>
      </c>
      <c r="T827" s="153">
        <v>0</v>
      </c>
      <c r="U827" s="153">
        <v>0</v>
      </c>
      <c r="V827" s="153">
        <v>349186</v>
      </c>
      <c r="W827" s="46"/>
      <c r="X827" s="46"/>
      <c r="Y827" s="46"/>
      <c r="Z827" s="46"/>
    </row>
    <row r="828" spans="1:26" x14ac:dyDescent="0.25">
      <c r="A828" s="58" t="s">
        <v>445</v>
      </c>
      <c r="B828" s="50" t="s">
        <v>189</v>
      </c>
      <c r="C828" s="51">
        <f t="shared" si="197"/>
        <v>346230</v>
      </c>
      <c r="D828" s="164">
        <f t="shared" si="198"/>
        <v>0</v>
      </c>
      <c r="E828" s="51">
        <v>0</v>
      </c>
      <c r="F828" s="51">
        <v>0</v>
      </c>
      <c r="G828" s="171">
        <v>0</v>
      </c>
      <c r="H828" s="51">
        <v>0</v>
      </c>
      <c r="I828" s="165">
        <v>0</v>
      </c>
      <c r="J828" s="51">
        <v>0</v>
      </c>
      <c r="K828" s="164">
        <v>0</v>
      </c>
      <c r="L828" s="51">
        <v>1065.5</v>
      </c>
      <c r="M828" s="51">
        <v>0</v>
      </c>
      <c r="N828" s="165">
        <v>0</v>
      </c>
      <c r="O828" s="51">
        <v>0</v>
      </c>
      <c r="P828" s="51">
        <v>0</v>
      </c>
      <c r="Q828" s="51">
        <v>0</v>
      </c>
      <c r="R828" s="51">
        <v>0</v>
      </c>
      <c r="S828" s="51">
        <v>0</v>
      </c>
      <c r="T828" s="51">
        <v>0</v>
      </c>
      <c r="U828" s="51">
        <v>0</v>
      </c>
      <c r="V828" s="51">
        <v>346230</v>
      </c>
      <c r="W828" s="46"/>
      <c r="X828" s="46"/>
      <c r="Y828" s="46"/>
      <c r="Z828" s="46"/>
    </row>
    <row r="829" spans="1:26" x14ac:dyDescent="0.25">
      <c r="A829" s="58" t="s">
        <v>446</v>
      </c>
      <c r="B829" s="50" t="s">
        <v>59</v>
      </c>
      <c r="C829" s="51">
        <f t="shared" si="197"/>
        <v>346243</v>
      </c>
      <c r="D829" s="164">
        <f t="shared" si="198"/>
        <v>0</v>
      </c>
      <c r="E829" s="51">
        <v>0</v>
      </c>
      <c r="F829" s="51">
        <v>0</v>
      </c>
      <c r="G829" s="171">
        <v>0</v>
      </c>
      <c r="H829" s="51">
        <v>0</v>
      </c>
      <c r="I829" s="165">
        <v>0</v>
      </c>
      <c r="J829" s="51">
        <v>0</v>
      </c>
      <c r="K829" s="164">
        <v>0</v>
      </c>
      <c r="L829" s="51">
        <v>1084</v>
      </c>
      <c r="M829" s="51">
        <v>0</v>
      </c>
      <c r="N829" s="165">
        <v>0</v>
      </c>
      <c r="O829" s="51">
        <v>0</v>
      </c>
      <c r="P829" s="51">
        <v>0</v>
      </c>
      <c r="Q829" s="51">
        <v>0</v>
      </c>
      <c r="R829" s="51">
        <v>0</v>
      </c>
      <c r="S829" s="51">
        <v>0</v>
      </c>
      <c r="T829" s="51">
        <v>0</v>
      </c>
      <c r="U829" s="51">
        <v>0</v>
      </c>
      <c r="V829" s="51">
        <v>346243</v>
      </c>
      <c r="W829" s="46"/>
      <c r="X829" s="46"/>
      <c r="Y829" s="46"/>
      <c r="Z829" s="46"/>
    </row>
    <row r="830" spans="1:26" x14ac:dyDescent="0.25">
      <c r="A830" s="58" t="s">
        <v>447</v>
      </c>
      <c r="B830" s="50" t="s">
        <v>60</v>
      </c>
      <c r="C830" s="51">
        <f t="shared" si="197"/>
        <v>117142</v>
      </c>
      <c r="D830" s="51">
        <f t="shared" si="198"/>
        <v>0</v>
      </c>
      <c r="E830" s="168">
        <v>0</v>
      </c>
      <c r="F830" s="168">
        <v>0</v>
      </c>
      <c r="G830" s="51">
        <v>0</v>
      </c>
      <c r="H830" s="168">
        <v>0</v>
      </c>
      <c r="I830" s="51">
        <v>0</v>
      </c>
      <c r="J830" s="51">
        <v>0</v>
      </c>
      <c r="K830" s="164">
        <v>0</v>
      </c>
      <c r="L830" s="51">
        <v>1061</v>
      </c>
      <c r="M830" s="51">
        <v>0</v>
      </c>
      <c r="N830" s="165">
        <v>0</v>
      </c>
      <c r="O830" s="51">
        <v>0</v>
      </c>
      <c r="P830" s="51">
        <v>0</v>
      </c>
      <c r="Q830" s="51">
        <v>0</v>
      </c>
      <c r="R830" s="51">
        <v>0</v>
      </c>
      <c r="S830" s="51">
        <v>0</v>
      </c>
      <c r="T830" s="51">
        <v>0</v>
      </c>
      <c r="U830" s="51">
        <v>0</v>
      </c>
      <c r="V830" s="51">
        <v>117142</v>
      </c>
      <c r="W830" s="46"/>
      <c r="X830" s="46"/>
      <c r="Y830" s="46"/>
      <c r="Z830" s="46"/>
    </row>
    <row r="831" spans="1:26" x14ac:dyDescent="0.25">
      <c r="A831" s="58" t="s">
        <v>448</v>
      </c>
      <c r="B831" s="106" t="s">
        <v>9</v>
      </c>
      <c r="C831" s="51">
        <f t="shared" si="197"/>
        <v>117528</v>
      </c>
      <c r="D831" s="51">
        <f t="shared" si="198"/>
        <v>0</v>
      </c>
      <c r="E831" s="51">
        <v>0</v>
      </c>
      <c r="F831" s="51">
        <v>0</v>
      </c>
      <c r="G831" s="51">
        <v>0</v>
      </c>
      <c r="H831" s="167">
        <v>0</v>
      </c>
      <c r="I831" s="51">
        <v>0</v>
      </c>
      <c r="J831" s="51">
        <v>0</v>
      </c>
      <c r="K831" s="164">
        <v>0</v>
      </c>
      <c r="L831" s="51">
        <v>1071</v>
      </c>
      <c r="M831" s="51">
        <v>0</v>
      </c>
      <c r="N831" s="165">
        <v>0</v>
      </c>
      <c r="O831" s="51">
        <v>0</v>
      </c>
      <c r="P831" s="51">
        <v>0</v>
      </c>
      <c r="Q831" s="51">
        <v>0</v>
      </c>
      <c r="R831" s="51">
        <v>0</v>
      </c>
      <c r="S831" s="51">
        <v>0</v>
      </c>
      <c r="T831" s="51">
        <v>0</v>
      </c>
      <c r="U831" s="51">
        <v>0</v>
      </c>
      <c r="V831" s="51">
        <v>117528</v>
      </c>
      <c r="W831" s="46"/>
      <c r="X831" s="46"/>
      <c r="Y831" s="46"/>
      <c r="Z831" s="46"/>
    </row>
    <row r="832" spans="1:26" x14ac:dyDescent="0.25">
      <c r="A832" s="58" t="s">
        <v>449</v>
      </c>
      <c r="B832" s="106" t="s">
        <v>61</v>
      </c>
      <c r="C832" s="51">
        <f>D832+M832+Q832+V832+T832</f>
        <v>609825</v>
      </c>
      <c r="D832" s="153">
        <f t="shared" si="198"/>
        <v>0</v>
      </c>
      <c r="E832" s="153">
        <v>0</v>
      </c>
      <c r="F832" s="153">
        <v>0</v>
      </c>
      <c r="G832" s="173">
        <v>0</v>
      </c>
      <c r="H832" s="51">
        <v>0</v>
      </c>
      <c r="I832" s="167">
        <v>0</v>
      </c>
      <c r="J832" s="153">
        <v>0</v>
      </c>
      <c r="K832" s="172">
        <v>0</v>
      </c>
      <c r="L832" s="51">
        <v>570.9</v>
      </c>
      <c r="M832" s="51">
        <v>0</v>
      </c>
      <c r="N832" s="167">
        <v>0</v>
      </c>
      <c r="O832" s="51">
        <v>0</v>
      </c>
      <c r="P832" s="51">
        <v>0</v>
      </c>
      <c r="Q832" s="51">
        <v>0</v>
      </c>
      <c r="R832" s="51">
        <v>0</v>
      </c>
      <c r="S832" s="51">
        <v>0</v>
      </c>
      <c r="T832" s="51">
        <v>206450</v>
      </c>
      <c r="U832" s="51">
        <v>0</v>
      </c>
      <c r="V832" s="51">
        <v>403375</v>
      </c>
      <c r="W832" s="46"/>
      <c r="X832" s="46"/>
      <c r="Y832" s="46"/>
      <c r="Z832" s="46"/>
    </row>
    <row r="833" spans="1:26" x14ac:dyDescent="0.25">
      <c r="A833" s="58" t="s">
        <v>456</v>
      </c>
      <c r="B833" s="50" t="s">
        <v>1283</v>
      </c>
      <c r="C833" s="51">
        <f>D833+M833+Q833+V833</f>
        <v>2935409.6</v>
      </c>
      <c r="D833" s="51">
        <f t="shared" si="198"/>
        <v>2935409.6</v>
      </c>
      <c r="E833" s="51">
        <v>2233480.4</v>
      </c>
      <c r="F833" s="51">
        <v>360043.02</v>
      </c>
      <c r="G833" s="51">
        <v>0</v>
      </c>
      <c r="H833" s="168">
        <v>341886.18</v>
      </c>
      <c r="I833" s="51">
        <v>0</v>
      </c>
      <c r="J833" s="51">
        <v>0</v>
      </c>
      <c r="K833" s="51">
        <v>0</v>
      </c>
      <c r="L833" s="168">
        <v>0</v>
      </c>
      <c r="M833" s="168">
        <v>0</v>
      </c>
      <c r="N833" s="51">
        <v>0</v>
      </c>
      <c r="O833" s="51">
        <v>0</v>
      </c>
      <c r="P833" s="51">
        <v>0</v>
      </c>
      <c r="Q833" s="51">
        <v>0</v>
      </c>
      <c r="R833" s="51">
        <v>0</v>
      </c>
      <c r="S833" s="51">
        <v>0</v>
      </c>
      <c r="T833" s="51">
        <v>0</v>
      </c>
      <c r="U833" s="51">
        <v>0</v>
      </c>
      <c r="V833" s="51">
        <v>0</v>
      </c>
      <c r="W833" s="46"/>
      <c r="X833" s="46"/>
      <c r="Y833" s="46"/>
      <c r="Z833" s="46"/>
    </row>
    <row r="834" spans="1:26" x14ac:dyDescent="0.25">
      <c r="A834" s="58" t="s">
        <v>798</v>
      </c>
      <c r="B834" s="50" t="s">
        <v>1178</v>
      </c>
      <c r="C834" s="51">
        <f>D834+M834+Q834+V834+T834</f>
        <v>7907257.3399999999</v>
      </c>
      <c r="D834" s="51">
        <f t="shared" si="198"/>
        <v>0</v>
      </c>
      <c r="E834" s="51">
        <v>0</v>
      </c>
      <c r="F834" s="51">
        <v>0</v>
      </c>
      <c r="G834" s="56">
        <v>0</v>
      </c>
      <c r="H834" s="51">
        <v>0</v>
      </c>
      <c r="I834" s="51">
        <v>0</v>
      </c>
      <c r="J834" s="51">
        <v>0</v>
      </c>
      <c r="K834" s="51">
        <v>0</v>
      </c>
      <c r="L834" s="51">
        <v>846.1</v>
      </c>
      <c r="M834" s="51">
        <v>7666444.3399999999</v>
      </c>
      <c r="N834" s="51">
        <v>0</v>
      </c>
      <c r="O834" s="51">
        <v>0</v>
      </c>
      <c r="P834" s="51">
        <v>0</v>
      </c>
      <c r="Q834" s="51">
        <v>0</v>
      </c>
      <c r="R834" s="51">
        <v>0</v>
      </c>
      <c r="S834" s="51">
        <v>0</v>
      </c>
      <c r="T834" s="51">
        <v>240813</v>
      </c>
      <c r="U834" s="51">
        <v>0</v>
      </c>
      <c r="V834" s="51">
        <v>0</v>
      </c>
      <c r="W834" s="46"/>
      <c r="X834" s="46"/>
      <c r="Y834" s="46"/>
      <c r="Z834" s="46"/>
    </row>
    <row r="835" spans="1:26" x14ac:dyDescent="0.25">
      <c r="A835" s="58" t="s">
        <v>799</v>
      </c>
      <c r="B835" s="50" t="s">
        <v>1179</v>
      </c>
      <c r="C835" s="51">
        <f>D835+M835+Q835+V835+T835</f>
        <v>8776169.8699999992</v>
      </c>
      <c r="D835" s="51">
        <f>E835+F835+G835+H835+I835</f>
        <v>0</v>
      </c>
      <c r="E835" s="51">
        <v>0</v>
      </c>
      <c r="F835" s="163">
        <v>0</v>
      </c>
      <c r="G835" s="51">
        <v>0</v>
      </c>
      <c r="H835" s="163">
        <v>0</v>
      </c>
      <c r="I835" s="163">
        <v>0</v>
      </c>
      <c r="J835" s="51">
        <v>0</v>
      </c>
      <c r="K835" s="51">
        <v>0</v>
      </c>
      <c r="L835" s="51">
        <v>846.1</v>
      </c>
      <c r="M835" s="51">
        <v>8535356.8699999992</v>
      </c>
      <c r="N835" s="51">
        <v>0</v>
      </c>
      <c r="O835" s="51">
        <v>0</v>
      </c>
      <c r="P835" s="51">
        <v>0</v>
      </c>
      <c r="Q835" s="51">
        <v>0</v>
      </c>
      <c r="R835" s="51">
        <v>0</v>
      </c>
      <c r="S835" s="51">
        <v>0</v>
      </c>
      <c r="T835" s="51">
        <v>240813</v>
      </c>
      <c r="U835" s="51">
        <v>0</v>
      </c>
      <c r="V835" s="51">
        <v>0</v>
      </c>
      <c r="W835" s="46"/>
      <c r="X835" s="46"/>
      <c r="Y835" s="46"/>
      <c r="Z835" s="46"/>
    </row>
    <row r="836" spans="1:26" ht="14.25" customHeight="1" x14ac:dyDescent="0.25">
      <c r="A836" s="58" t="s">
        <v>800</v>
      </c>
      <c r="B836" s="50" t="s">
        <v>1180</v>
      </c>
      <c r="C836" s="51">
        <f>D836+M836+Q836+V836+T836</f>
        <v>8382359.8600000003</v>
      </c>
      <c r="D836" s="51">
        <f>E836+F836+G836+H836+I836</f>
        <v>0</v>
      </c>
      <c r="E836" s="153">
        <v>0</v>
      </c>
      <c r="F836" s="197">
        <v>0</v>
      </c>
      <c r="G836" s="51">
        <v>0</v>
      </c>
      <c r="H836" s="197">
        <v>0</v>
      </c>
      <c r="I836" s="51">
        <v>0</v>
      </c>
      <c r="J836" s="51">
        <v>0</v>
      </c>
      <c r="K836" s="51">
        <v>0</v>
      </c>
      <c r="L836" s="153">
        <v>846.1</v>
      </c>
      <c r="M836" s="153">
        <v>8141546.8600000003</v>
      </c>
      <c r="N836" s="51">
        <v>0</v>
      </c>
      <c r="O836" s="51">
        <v>0</v>
      </c>
      <c r="P836" s="51">
        <v>0</v>
      </c>
      <c r="Q836" s="51">
        <v>0</v>
      </c>
      <c r="R836" s="51">
        <v>0</v>
      </c>
      <c r="S836" s="51">
        <v>0</v>
      </c>
      <c r="T836" s="51">
        <v>240813</v>
      </c>
      <c r="U836" s="51">
        <v>0</v>
      </c>
      <c r="V836" s="51">
        <v>0</v>
      </c>
      <c r="W836" s="46"/>
      <c r="X836" s="46"/>
      <c r="Y836" s="46"/>
      <c r="Z836" s="46"/>
    </row>
    <row r="837" spans="1:26" x14ac:dyDescent="0.25">
      <c r="A837" s="58" t="s">
        <v>801</v>
      </c>
      <c r="B837" s="106" t="s">
        <v>62</v>
      </c>
      <c r="C837" s="51">
        <f>D837+M837+Q837+V837+T837</f>
        <v>1077607</v>
      </c>
      <c r="D837" s="156">
        <f>SUM(E837:I837)</f>
        <v>0</v>
      </c>
      <c r="E837" s="51">
        <v>0</v>
      </c>
      <c r="F837" s="51">
        <v>0</v>
      </c>
      <c r="G837" s="178">
        <v>0</v>
      </c>
      <c r="H837" s="51">
        <v>0</v>
      </c>
      <c r="I837" s="198">
        <v>0</v>
      </c>
      <c r="J837" s="168">
        <v>0</v>
      </c>
      <c r="K837" s="156">
        <v>0</v>
      </c>
      <c r="L837" s="51">
        <v>1649.9</v>
      </c>
      <c r="M837" s="51">
        <v>0</v>
      </c>
      <c r="N837" s="174">
        <v>0</v>
      </c>
      <c r="O837" s="51">
        <v>0</v>
      </c>
      <c r="P837" s="51">
        <v>0</v>
      </c>
      <c r="Q837" s="51">
        <v>0</v>
      </c>
      <c r="R837" s="51">
        <v>0</v>
      </c>
      <c r="S837" s="51">
        <v>0</v>
      </c>
      <c r="T837" s="51">
        <v>252168</v>
      </c>
      <c r="U837" s="51">
        <v>0</v>
      </c>
      <c r="V837" s="51">
        <v>825439</v>
      </c>
      <c r="W837" s="46"/>
      <c r="X837" s="46"/>
      <c r="Y837" s="46"/>
      <c r="Z837" s="46"/>
    </row>
    <row r="838" spans="1:26" x14ac:dyDescent="0.25">
      <c r="A838" s="58" t="s">
        <v>802</v>
      </c>
      <c r="B838" s="152" t="s">
        <v>1284</v>
      </c>
      <c r="C838" s="51">
        <f>D838+M838+Q838+V838</f>
        <v>1134926.1200000001</v>
      </c>
      <c r="D838" s="51">
        <f>SUM(E838:I838)</f>
        <v>1134926.1200000001</v>
      </c>
      <c r="E838" s="168">
        <v>828288.85</v>
      </c>
      <c r="F838" s="168">
        <v>159936.65</v>
      </c>
      <c r="G838" s="51">
        <v>0</v>
      </c>
      <c r="H838" s="168">
        <v>146700.62</v>
      </c>
      <c r="I838" s="51">
        <v>0</v>
      </c>
      <c r="J838" s="51">
        <v>0</v>
      </c>
      <c r="K838" s="51">
        <v>0</v>
      </c>
      <c r="L838" s="168">
        <v>0</v>
      </c>
      <c r="M838" s="169">
        <v>0</v>
      </c>
      <c r="N838" s="51">
        <v>0</v>
      </c>
      <c r="O838" s="51">
        <v>0</v>
      </c>
      <c r="P838" s="51">
        <v>0</v>
      </c>
      <c r="Q838" s="51">
        <v>0</v>
      </c>
      <c r="R838" s="51">
        <v>0</v>
      </c>
      <c r="S838" s="51">
        <v>0</v>
      </c>
      <c r="T838" s="51">
        <v>0</v>
      </c>
      <c r="U838" s="51">
        <v>0</v>
      </c>
      <c r="V838" s="51">
        <v>0</v>
      </c>
      <c r="W838" s="46"/>
      <c r="X838" s="46"/>
      <c r="Y838" s="46"/>
      <c r="Z838" s="46"/>
    </row>
    <row r="839" spans="1:26" x14ac:dyDescent="0.25">
      <c r="A839" s="58" t="s">
        <v>803</v>
      </c>
      <c r="B839" s="50" t="s">
        <v>1285</v>
      </c>
      <c r="C839" s="51">
        <f>D839+M839+Q839+V839</f>
        <v>1826898.9</v>
      </c>
      <c r="D839" s="51">
        <f>SUM(E839:I839)</f>
        <v>1826898.9</v>
      </c>
      <c r="E839" s="51">
        <v>1007249.97</v>
      </c>
      <c r="F839" s="51">
        <v>282237.84999999998</v>
      </c>
      <c r="G839" s="51">
        <v>297756.59999999998</v>
      </c>
      <c r="H839" s="51">
        <v>239654.48</v>
      </c>
      <c r="I839" s="51">
        <v>0</v>
      </c>
      <c r="J839" s="51">
        <v>0</v>
      </c>
      <c r="K839" s="51">
        <v>0</v>
      </c>
      <c r="L839" s="153">
        <v>0</v>
      </c>
      <c r="M839" s="172">
        <v>0</v>
      </c>
      <c r="N839" s="51">
        <v>0</v>
      </c>
      <c r="O839" s="51">
        <v>0</v>
      </c>
      <c r="P839" s="51">
        <v>0</v>
      </c>
      <c r="Q839" s="51">
        <v>0</v>
      </c>
      <c r="R839" s="51">
        <v>0</v>
      </c>
      <c r="S839" s="51">
        <v>0</v>
      </c>
      <c r="T839" s="51">
        <v>0</v>
      </c>
      <c r="U839" s="51">
        <v>0</v>
      </c>
      <c r="V839" s="51">
        <v>0</v>
      </c>
      <c r="W839" s="46"/>
      <c r="X839" s="46"/>
      <c r="Y839" s="46"/>
      <c r="Z839" s="46"/>
    </row>
    <row r="840" spans="1:26" x14ac:dyDescent="0.25">
      <c r="A840" s="58" t="s">
        <v>1177</v>
      </c>
      <c r="B840" s="106" t="s">
        <v>63</v>
      </c>
      <c r="C840" s="51">
        <f>D840+M840+Q840+V840+T840</f>
        <v>836720</v>
      </c>
      <c r="D840" s="51">
        <f>SUM(E840:I840)</f>
        <v>0</v>
      </c>
      <c r="E840" s="51">
        <v>0</v>
      </c>
      <c r="F840" s="51">
        <v>0</v>
      </c>
      <c r="G840" s="51">
        <v>0</v>
      </c>
      <c r="H840" s="51">
        <v>0</v>
      </c>
      <c r="I840" s="51">
        <v>0</v>
      </c>
      <c r="J840" s="51">
        <v>0</v>
      </c>
      <c r="K840" s="169">
        <v>0</v>
      </c>
      <c r="L840" s="51">
        <v>1607.7</v>
      </c>
      <c r="M840" s="51">
        <v>0</v>
      </c>
      <c r="N840" s="174">
        <v>0</v>
      </c>
      <c r="O840" s="51">
        <v>0</v>
      </c>
      <c r="P840" s="51">
        <v>0</v>
      </c>
      <c r="Q840" s="51">
        <v>0</v>
      </c>
      <c r="R840" s="51">
        <v>0</v>
      </c>
      <c r="S840" s="51">
        <v>0</v>
      </c>
      <c r="T840" s="51">
        <v>250586</v>
      </c>
      <c r="U840" s="51">
        <v>0</v>
      </c>
      <c r="V840" s="51">
        <v>586134</v>
      </c>
      <c r="W840" s="46"/>
      <c r="X840" s="46"/>
      <c r="Y840" s="46"/>
      <c r="Z840" s="46"/>
    </row>
    <row r="841" spans="1:26" x14ac:dyDescent="0.25">
      <c r="A841" s="58" t="s">
        <v>56</v>
      </c>
      <c r="B841" s="106" t="s">
        <v>190</v>
      </c>
      <c r="C841" s="51">
        <f>D841+M841+Q841+V841</f>
        <v>117536</v>
      </c>
      <c r="D841" s="168">
        <f>SUM(E841:I841)</f>
        <v>0</v>
      </c>
      <c r="E841" s="168">
        <v>0</v>
      </c>
      <c r="F841" s="168">
        <v>0</v>
      </c>
      <c r="G841" s="168">
        <v>0</v>
      </c>
      <c r="H841" s="168">
        <v>0</v>
      </c>
      <c r="I841" s="168">
        <v>0</v>
      </c>
      <c r="J841" s="51">
        <v>0</v>
      </c>
      <c r="K841" s="164">
        <v>0</v>
      </c>
      <c r="L841" s="51">
        <v>1090</v>
      </c>
      <c r="M841" s="51">
        <v>0</v>
      </c>
      <c r="N841" s="165">
        <v>0</v>
      </c>
      <c r="O841" s="51">
        <v>0</v>
      </c>
      <c r="P841" s="51">
        <v>0</v>
      </c>
      <c r="Q841" s="51">
        <v>0</v>
      </c>
      <c r="R841" s="51">
        <v>0</v>
      </c>
      <c r="S841" s="51">
        <v>0</v>
      </c>
      <c r="T841" s="51">
        <v>0</v>
      </c>
      <c r="U841" s="51">
        <v>0</v>
      </c>
      <c r="V841" s="51">
        <v>117536</v>
      </c>
      <c r="W841" s="46"/>
      <c r="X841" s="46"/>
      <c r="Y841" s="46"/>
      <c r="Z841" s="46"/>
    </row>
    <row r="842" spans="1:26" x14ac:dyDescent="0.25">
      <c r="A842" s="52" t="s">
        <v>458</v>
      </c>
      <c r="B842" s="101" t="s">
        <v>457</v>
      </c>
      <c r="C842" s="43">
        <f>D842+K842+M842+O842+Q842+S842+T842+U842+V842</f>
        <v>582333704.5</v>
      </c>
      <c r="D842" s="102">
        <f t="shared" ref="D842:V842" si="199">SUM(D843:D919)</f>
        <v>147077282.75</v>
      </c>
      <c r="E842" s="142">
        <f t="shared" si="199"/>
        <v>55510326.510000005</v>
      </c>
      <c r="F842" s="102">
        <f t="shared" si="199"/>
        <v>14830206.84</v>
      </c>
      <c r="G842" s="102">
        <f t="shared" si="199"/>
        <v>24966170.550000001</v>
      </c>
      <c r="H842" s="102">
        <f t="shared" si="199"/>
        <v>11742630.67</v>
      </c>
      <c r="I842" s="102">
        <f t="shared" si="199"/>
        <v>40027948.180000007</v>
      </c>
      <c r="J842" s="102">
        <f t="shared" si="199"/>
        <v>0</v>
      </c>
      <c r="K842" s="102">
        <f t="shared" si="199"/>
        <v>0</v>
      </c>
      <c r="L842" s="142">
        <f t="shared" si="199"/>
        <v>39805.4</v>
      </c>
      <c r="M842" s="142">
        <f t="shared" si="199"/>
        <v>193887405.24000001</v>
      </c>
      <c r="N842" s="102">
        <f t="shared" si="199"/>
        <v>0</v>
      </c>
      <c r="O842" s="102">
        <f t="shared" si="199"/>
        <v>0</v>
      </c>
      <c r="P842" s="102">
        <f t="shared" si="199"/>
        <v>31358.299999999996</v>
      </c>
      <c r="Q842" s="102">
        <f t="shared" si="199"/>
        <v>208466008.51000002</v>
      </c>
      <c r="R842" s="102">
        <f t="shared" si="199"/>
        <v>812.125</v>
      </c>
      <c r="S842" s="102">
        <f t="shared" si="199"/>
        <v>15090005</v>
      </c>
      <c r="T842" s="102">
        <f t="shared" si="199"/>
        <v>0</v>
      </c>
      <c r="U842" s="102">
        <f t="shared" si="199"/>
        <v>0</v>
      </c>
      <c r="V842" s="102">
        <f t="shared" si="199"/>
        <v>17813003</v>
      </c>
      <c r="W842" s="46"/>
      <c r="X842" s="46"/>
      <c r="Y842" s="46"/>
      <c r="Z842" s="46"/>
    </row>
    <row r="843" spans="1:26" x14ac:dyDescent="0.25">
      <c r="A843" s="52" t="s">
        <v>459</v>
      </c>
      <c r="B843" s="131" t="s">
        <v>162</v>
      </c>
      <c r="C843" s="119">
        <f>D843+M843+Q843+S843+V843</f>
        <v>10101762</v>
      </c>
      <c r="D843" s="119">
        <f>SUM(E843:I843)</f>
        <v>0</v>
      </c>
      <c r="E843" s="119">
        <v>0</v>
      </c>
      <c r="F843" s="119">
        <v>0</v>
      </c>
      <c r="G843" s="119">
        <v>0</v>
      </c>
      <c r="H843" s="119">
        <v>0</v>
      </c>
      <c r="I843" s="119">
        <v>0</v>
      </c>
      <c r="J843" s="119">
        <v>0</v>
      </c>
      <c r="K843" s="119">
        <v>0</v>
      </c>
      <c r="L843" s="119">
        <v>0</v>
      </c>
      <c r="M843" s="119">
        <v>0</v>
      </c>
      <c r="N843" s="119">
        <v>0</v>
      </c>
      <c r="O843" s="119">
        <v>0</v>
      </c>
      <c r="P843" s="119">
        <v>2028</v>
      </c>
      <c r="Q843" s="119">
        <v>10101762</v>
      </c>
      <c r="R843" s="119">
        <v>0</v>
      </c>
      <c r="S843" s="119">
        <v>0</v>
      </c>
      <c r="T843" s="119">
        <v>0</v>
      </c>
      <c r="U843" s="119">
        <v>0</v>
      </c>
      <c r="V843" s="119">
        <v>0</v>
      </c>
      <c r="W843" s="46"/>
      <c r="X843" s="46"/>
      <c r="Y843" s="46"/>
      <c r="Z843" s="46"/>
    </row>
    <row r="844" spans="1:26" x14ac:dyDescent="0.25">
      <c r="A844" s="204" t="s">
        <v>460</v>
      </c>
      <c r="B844" s="26" t="s">
        <v>1302</v>
      </c>
      <c r="C844" s="24">
        <f>D844+M844+Q844+S844+V844</f>
        <v>3377040.74</v>
      </c>
      <c r="D844" s="24">
        <f>SUM(E844:I844)</f>
        <v>3377040.74</v>
      </c>
      <c r="E844" s="24">
        <v>0</v>
      </c>
      <c r="F844" s="24">
        <v>0</v>
      </c>
      <c r="G844" s="151">
        <v>3377040.74</v>
      </c>
      <c r="H844" s="24">
        <v>0</v>
      </c>
      <c r="I844" s="24">
        <v>0</v>
      </c>
      <c r="J844" s="27">
        <v>0</v>
      </c>
      <c r="K844" s="27">
        <v>0</v>
      </c>
      <c r="L844" s="24">
        <v>0</v>
      </c>
      <c r="M844" s="24">
        <v>0</v>
      </c>
      <c r="N844" s="27">
        <v>0</v>
      </c>
      <c r="O844" s="27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  <c r="V844" s="24">
        <v>0</v>
      </c>
      <c r="W844" s="46"/>
      <c r="X844" s="46"/>
      <c r="Y844" s="46"/>
      <c r="Z844" s="46"/>
    </row>
    <row r="845" spans="1:26" x14ac:dyDescent="0.25">
      <c r="A845" s="52" t="s">
        <v>461</v>
      </c>
      <c r="B845" s="124" t="s">
        <v>87</v>
      </c>
      <c r="C845" s="119">
        <f>D845+M845+Q845+S845+V845</f>
        <v>19620705</v>
      </c>
      <c r="D845" s="133">
        <v>0</v>
      </c>
      <c r="E845" s="133">
        <v>0</v>
      </c>
      <c r="F845" s="133">
        <v>0</v>
      </c>
      <c r="G845" s="133">
        <v>0</v>
      </c>
      <c r="H845" s="133">
        <v>0</v>
      </c>
      <c r="I845" s="133">
        <v>0</v>
      </c>
      <c r="J845" s="133">
        <v>0</v>
      </c>
      <c r="K845" s="133">
        <v>0</v>
      </c>
      <c r="L845" s="133">
        <v>0</v>
      </c>
      <c r="M845" s="133">
        <v>0</v>
      </c>
      <c r="N845" s="133">
        <v>0</v>
      </c>
      <c r="O845" s="133">
        <v>0</v>
      </c>
      <c r="P845" s="119">
        <v>1180.3</v>
      </c>
      <c r="Q845" s="133">
        <v>19620705</v>
      </c>
      <c r="R845" s="119">
        <v>0</v>
      </c>
      <c r="S845" s="119">
        <v>0</v>
      </c>
      <c r="T845" s="119">
        <v>0</v>
      </c>
      <c r="U845" s="119">
        <v>0</v>
      </c>
      <c r="V845" s="119">
        <v>0</v>
      </c>
      <c r="W845" s="46"/>
      <c r="X845" s="46"/>
      <c r="Y845" s="46"/>
      <c r="Z845" s="46"/>
    </row>
    <row r="846" spans="1:26" x14ac:dyDescent="0.25">
      <c r="A846" s="52" t="s">
        <v>462</v>
      </c>
      <c r="B846" s="124" t="s">
        <v>201</v>
      </c>
      <c r="C846" s="119">
        <f>D846+M846+Q846+S846+V846</f>
        <v>1510000</v>
      </c>
      <c r="D846" s="119">
        <f t="shared" ref="D846:D918" si="200">SUM(E846:I846)</f>
        <v>1510000</v>
      </c>
      <c r="E846" s="133">
        <v>0</v>
      </c>
      <c r="F846" s="133">
        <v>0</v>
      </c>
      <c r="G846" s="133">
        <v>0</v>
      </c>
      <c r="H846" s="133">
        <v>210000</v>
      </c>
      <c r="I846" s="133">
        <v>1300000</v>
      </c>
      <c r="J846" s="133">
        <v>0</v>
      </c>
      <c r="K846" s="133">
        <v>0</v>
      </c>
      <c r="L846" s="133">
        <v>0</v>
      </c>
      <c r="M846" s="133">
        <v>0</v>
      </c>
      <c r="N846" s="133">
        <v>0</v>
      </c>
      <c r="O846" s="133">
        <v>0</v>
      </c>
      <c r="P846" s="133">
        <v>0</v>
      </c>
      <c r="Q846" s="133">
        <v>0</v>
      </c>
      <c r="R846" s="133">
        <v>0</v>
      </c>
      <c r="S846" s="133">
        <v>0</v>
      </c>
      <c r="T846" s="133">
        <v>0</v>
      </c>
      <c r="U846" s="133">
        <v>0</v>
      </c>
      <c r="V846" s="119">
        <v>0</v>
      </c>
      <c r="W846" s="46"/>
      <c r="X846" s="46"/>
      <c r="Y846" s="46"/>
      <c r="Z846" s="46"/>
    </row>
    <row r="847" spans="1:26" x14ac:dyDescent="0.25">
      <c r="A847" s="204" t="s">
        <v>463</v>
      </c>
      <c r="B847" s="26" t="s">
        <v>923</v>
      </c>
      <c r="C847" s="24">
        <f t="shared" ref="C847:C918" si="201">D847+M847+Q847+S847+V847</f>
        <v>231532</v>
      </c>
      <c r="D847" s="24">
        <f t="shared" si="200"/>
        <v>0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  <c r="J847" s="27">
        <v>0</v>
      </c>
      <c r="K847" s="27">
        <v>0</v>
      </c>
      <c r="L847" s="24">
        <v>1198.5999999999999</v>
      </c>
      <c r="M847" s="24">
        <v>0</v>
      </c>
      <c r="N847" s="27">
        <v>0</v>
      </c>
      <c r="O847" s="27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231532</v>
      </c>
      <c r="W847" s="46"/>
      <c r="X847" s="46"/>
      <c r="Y847" s="46"/>
      <c r="Z847" s="46"/>
    </row>
    <row r="848" spans="1:26" x14ac:dyDescent="0.25">
      <c r="A848" s="204" t="s">
        <v>464</v>
      </c>
      <c r="B848" s="26" t="s">
        <v>924</v>
      </c>
      <c r="C848" s="24">
        <f t="shared" si="201"/>
        <v>5455356</v>
      </c>
      <c r="D848" s="24">
        <f t="shared" si="200"/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7">
        <v>0</v>
      </c>
      <c r="K848" s="27">
        <v>0</v>
      </c>
      <c r="L848" s="24">
        <v>1211.5999999999999</v>
      </c>
      <c r="M848" s="24">
        <v>5218967</v>
      </c>
      <c r="N848" s="27">
        <v>0</v>
      </c>
      <c r="O848" s="27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  <c r="V848" s="24">
        <v>236389</v>
      </c>
      <c r="W848" s="46"/>
      <c r="X848" s="46"/>
      <c r="Y848" s="46"/>
      <c r="Z848" s="46"/>
    </row>
    <row r="849" spans="1:26" x14ac:dyDescent="0.25">
      <c r="A849" s="204" t="s">
        <v>465</v>
      </c>
      <c r="B849" s="26" t="s">
        <v>925</v>
      </c>
      <c r="C849" s="24">
        <f t="shared" si="201"/>
        <v>3242240.98</v>
      </c>
      <c r="D849" s="24">
        <f t="shared" si="200"/>
        <v>2786204.98</v>
      </c>
      <c r="E849" s="24">
        <v>0</v>
      </c>
      <c r="F849" s="24">
        <v>589036.81999999995</v>
      </c>
      <c r="G849" s="24">
        <v>0</v>
      </c>
      <c r="H849" s="24">
        <v>273649.15999999997</v>
      </c>
      <c r="I849" s="24">
        <v>1923519</v>
      </c>
      <c r="J849" s="27">
        <v>0</v>
      </c>
      <c r="K849" s="27">
        <v>0</v>
      </c>
      <c r="L849" s="24">
        <v>0</v>
      </c>
      <c r="M849" s="24">
        <v>0</v>
      </c>
      <c r="N849" s="27">
        <v>0</v>
      </c>
      <c r="O849" s="27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456036</v>
      </c>
      <c r="W849" s="46"/>
      <c r="X849" s="46"/>
      <c r="Y849" s="46"/>
      <c r="Z849" s="46"/>
    </row>
    <row r="850" spans="1:26" x14ac:dyDescent="0.25">
      <c r="A850" s="204" t="s">
        <v>466</v>
      </c>
      <c r="B850" s="130" t="s">
        <v>191</v>
      </c>
      <c r="C850" s="24">
        <f t="shared" si="201"/>
        <v>6174936</v>
      </c>
      <c r="D850" s="151">
        <f t="shared" si="200"/>
        <v>0</v>
      </c>
      <c r="E850" s="151">
        <v>0</v>
      </c>
      <c r="F850" s="151">
        <v>0</v>
      </c>
      <c r="G850" s="151">
        <v>0</v>
      </c>
      <c r="H850" s="151">
        <v>0</v>
      </c>
      <c r="I850" s="151">
        <v>0</v>
      </c>
      <c r="J850" s="151">
        <v>0</v>
      </c>
      <c r="K850" s="151">
        <v>0</v>
      </c>
      <c r="L850" s="151">
        <v>1015</v>
      </c>
      <c r="M850" s="151">
        <v>6047801</v>
      </c>
      <c r="N850" s="151">
        <v>0</v>
      </c>
      <c r="O850" s="151">
        <v>0</v>
      </c>
      <c r="P850" s="151">
        <v>0</v>
      </c>
      <c r="Q850" s="151">
        <v>0</v>
      </c>
      <c r="R850" s="151">
        <v>0</v>
      </c>
      <c r="S850" s="151">
        <v>0</v>
      </c>
      <c r="T850" s="151">
        <v>0</v>
      </c>
      <c r="U850" s="151">
        <v>0</v>
      </c>
      <c r="V850" s="151">
        <v>127135</v>
      </c>
      <c r="W850" s="46"/>
      <c r="X850" s="46"/>
      <c r="Y850" s="46"/>
      <c r="Z850" s="46"/>
    </row>
    <row r="851" spans="1:26" x14ac:dyDescent="0.25">
      <c r="A851" s="204" t="s">
        <v>467</v>
      </c>
      <c r="B851" s="26" t="s">
        <v>192</v>
      </c>
      <c r="C851" s="24">
        <f t="shared" si="201"/>
        <v>4410090</v>
      </c>
      <c r="D851" s="24">
        <f t="shared" si="200"/>
        <v>0</v>
      </c>
      <c r="E851" s="24">
        <v>0</v>
      </c>
      <c r="F851" s="24">
        <v>0</v>
      </c>
      <c r="G851" s="24">
        <v>0</v>
      </c>
      <c r="H851" s="24">
        <v>0</v>
      </c>
      <c r="I851" s="24">
        <v>0</v>
      </c>
      <c r="J851" s="27">
        <v>0</v>
      </c>
      <c r="K851" s="27">
        <v>0</v>
      </c>
      <c r="L851" s="24">
        <v>1175</v>
      </c>
      <c r="M851" s="24">
        <v>4314750</v>
      </c>
      <c r="N851" s="27">
        <v>0</v>
      </c>
      <c r="O851" s="27">
        <v>0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95340</v>
      </c>
      <c r="W851" s="46"/>
      <c r="X851" s="46"/>
      <c r="Y851" s="46"/>
      <c r="Z851" s="46"/>
    </row>
    <row r="852" spans="1:26" x14ac:dyDescent="0.25">
      <c r="A852" s="204" t="s">
        <v>468</v>
      </c>
      <c r="B852" s="26" t="s">
        <v>926</v>
      </c>
      <c r="C852" s="24">
        <f t="shared" si="201"/>
        <v>11941535.530000001</v>
      </c>
      <c r="D852" s="24">
        <f t="shared" si="200"/>
        <v>7385476.5300000003</v>
      </c>
      <c r="E852" s="113">
        <v>3637100</v>
      </c>
      <c r="F852" s="113">
        <v>655471.09</v>
      </c>
      <c r="G852" s="113">
        <v>1085841</v>
      </c>
      <c r="H852" s="113">
        <v>316437.44</v>
      </c>
      <c r="I852" s="113">
        <v>1690627</v>
      </c>
      <c r="J852" s="27">
        <v>0</v>
      </c>
      <c r="K852" s="27">
        <v>0</v>
      </c>
      <c r="L852" s="24">
        <v>1218</v>
      </c>
      <c r="M852" s="24">
        <v>4458619</v>
      </c>
      <c r="N852" s="27">
        <v>0</v>
      </c>
      <c r="O852" s="27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  <c r="V852" s="24">
        <v>97440</v>
      </c>
      <c r="W852" s="46"/>
      <c r="X852" s="46"/>
      <c r="Y852" s="46"/>
      <c r="Z852" s="46"/>
    </row>
    <row r="853" spans="1:26" x14ac:dyDescent="0.25">
      <c r="A853" s="204" t="s">
        <v>469</v>
      </c>
      <c r="B853" s="26" t="s">
        <v>927</v>
      </c>
      <c r="C853" s="24">
        <f t="shared" si="201"/>
        <v>3622060</v>
      </c>
      <c r="D853" s="24">
        <f t="shared" si="200"/>
        <v>0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7">
        <v>0</v>
      </c>
      <c r="K853" s="27">
        <v>0</v>
      </c>
      <c r="L853" s="24">
        <v>762</v>
      </c>
      <c r="M853" s="24">
        <v>3532556</v>
      </c>
      <c r="N853" s="27">
        <v>0</v>
      </c>
      <c r="O853" s="27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89504</v>
      </c>
      <c r="W853" s="46"/>
      <c r="X853" s="46"/>
      <c r="Y853" s="46"/>
      <c r="Z853" s="46"/>
    </row>
    <row r="854" spans="1:26" x14ac:dyDescent="0.25">
      <c r="A854" s="204" t="s">
        <v>470</v>
      </c>
      <c r="B854" s="26" t="s">
        <v>928</v>
      </c>
      <c r="C854" s="24">
        <f t="shared" si="201"/>
        <v>9110686</v>
      </c>
      <c r="D854" s="24">
        <f t="shared" si="200"/>
        <v>0</v>
      </c>
      <c r="E854" s="24">
        <v>0</v>
      </c>
      <c r="F854" s="24">
        <v>0</v>
      </c>
      <c r="G854" s="24">
        <v>0</v>
      </c>
      <c r="H854" s="24">
        <v>0</v>
      </c>
      <c r="I854" s="24">
        <v>0</v>
      </c>
      <c r="J854" s="27">
        <v>0</v>
      </c>
      <c r="K854" s="27">
        <v>0</v>
      </c>
      <c r="L854" s="24">
        <v>2177.1999999999998</v>
      </c>
      <c r="M854" s="24">
        <v>9000490</v>
      </c>
      <c r="N854" s="27">
        <v>0</v>
      </c>
      <c r="O854" s="27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  <c r="V854" s="24">
        <v>110196</v>
      </c>
      <c r="W854" s="46"/>
      <c r="X854" s="46"/>
      <c r="Y854" s="46"/>
      <c r="Z854" s="46"/>
    </row>
    <row r="855" spans="1:26" x14ac:dyDescent="0.25">
      <c r="A855" s="204" t="s">
        <v>471</v>
      </c>
      <c r="B855" s="26" t="s">
        <v>929</v>
      </c>
      <c r="C855" s="24">
        <f t="shared" si="201"/>
        <v>6021193</v>
      </c>
      <c r="D855" s="24">
        <f t="shared" si="200"/>
        <v>0</v>
      </c>
      <c r="E855" s="24">
        <v>0</v>
      </c>
      <c r="F855" s="24">
        <v>0</v>
      </c>
      <c r="G855" s="24">
        <v>0</v>
      </c>
      <c r="H855" s="24">
        <v>0</v>
      </c>
      <c r="I855" s="24">
        <v>0</v>
      </c>
      <c r="J855" s="27">
        <v>0</v>
      </c>
      <c r="K855" s="27">
        <v>0</v>
      </c>
      <c r="L855" s="24">
        <v>1170</v>
      </c>
      <c r="M855" s="24">
        <v>5917338</v>
      </c>
      <c r="N855" s="27">
        <v>0</v>
      </c>
      <c r="O855" s="27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103855</v>
      </c>
      <c r="W855" s="46"/>
      <c r="X855" s="46"/>
      <c r="Y855" s="46"/>
      <c r="Z855" s="46"/>
    </row>
    <row r="856" spans="1:26" x14ac:dyDescent="0.25">
      <c r="A856" s="204" t="s">
        <v>472</v>
      </c>
      <c r="B856" s="26" t="s">
        <v>930</v>
      </c>
      <c r="C856" s="24">
        <f t="shared" si="201"/>
        <v>1922982.28</v>
      </c>
      <c r="D856" s="24">
        <f t="shared" si="200"/>
        <v>1523438.28</v>
      </c>
      <c r="E856" s="24">
        <v>874971.12</v>
      </c>
      <c r="F856" s="24">
        <v>236960.33</v>
      </c>
      <c r="G856" s="24">
        <v>308472.36</v>
      </c>
      <c r="H856" s="24">
        <v>103034.47</v>
      </c>
      <c r="I856" s="24">
        <v>0</v>
      </c>
      <c r="J856" s="27">
        <v>0</v>
      </c>
      <c r="K856" s="27">
        <v>0</v>
      </c>
      <c r="L856" s="24">
        <v>0</v>
      </c>
      <c r="M856" s="24">
        <v>0</v>
      </c>
      <c r="N856" s="27">
        <v>0</v>
      </c>
      <c r="O856" s="27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399544</v>
      </c>
      <c r="W856" s="46"/>
      <c r="X856" s="46"/>
      <c r="Y856" s="46"/>
      <c r="Z856" s="46"/>
    </row>
    <row r="857" spans="1:26" x14ac:dyDescent="0.25">
      <c r="A857" s="204" t="s">
        <v>473</v>
      </c>
      <c r="B857" s="26" t="s">
        <v>931</v>
      </c>
      <c r="C857" s="24">
        <f t="shared" si="201"/>
        <v>1115819</v>
      </c>
      <c r="D857" s="24">
        <f t="shared" si="200"/>
        <v>830672</v>
      </c>
      <c r="E857" s="24">
        <v>0</v>
      </c>
      <c r="F857" s="24">
        <v>243502</v>
      </c>
      <c r="G857" s="24">
        <v>407505</v>
      </c>
      <c r="H857" s="24">
        <v>179665</v>
      </c>
      <c r="I857" s="24">
        <v>0</v>
      </c>
      <c r="J857" s="27">
        <v>0</v>
      </c>
      <c r="K857" s="27">
        <v>0</v>
      </c>
      <c r="L857" s="24">
        <v>0</v>
      </c>
      <c r="M857" s="24">
        <v>0</v>
      </c>
      <c r="N857" s="27">
        <v>0</v>
      </c>
      <c r="O857" s="27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285147</v>
      </c>
      <c r="W857" s="46"/>
      <c r="X857" s="46"/>
      <c r="Y857" s="46"/>
      <c r="Z857" s="46"/>
    </row>
    <row r="858" spans="1:26" x14ac:dyDescent="0.25">
      <c r="A858" s="204" t="s">
        <v>474</v>
      </c>
      <c r="B858" s="114" t="s">
        <v>1303</v>
      </c>
      <c r="C858" s="24">
        <f t="shared" si="201"/>
        <v>78278</v>
      </c>
      <c r="D858" s="24">
        <f>SUM(E858:I858)</f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7">
        <v>0</v>
      </c>
      <c r="K858" s="27">
        <v>0</v>
      </c>
      <c r="L858" s="24">
        <v>0</v>
      </c>
      <c r="M858" s="24">
        <v>0</v>
      </c>
      <c r="N858" s="27">
        <v>0</v>
      </c>
      <c r="O858" s="27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78278</v>
      </c>
      <c r="W858" s="46"/>
      <c r="X858" s="46"/>
      <c r="Y858" s="46"/>
      <c r="Z858" s="46"/>
    </row>
    <row r="859" spans="1:26" x14ac:dyDescent="0.25">
      <c r="A859" s="204" t="s">
        <v>475</v>
      </c>
      <c r="B859" s="26" t="s">
        <v>932</v>
      </c>
      <c r="C859" s="24">
        <f t="shared" si="201"/>
        <v>5580107.1799999997</v>
      </c>
      <c r="D859" s="24">
        <f t="shared" si="200"/>
        <v>0</v>
      </c>
      <c r="E859" s="24">
        <v>0</v>
      </c>
      <c r="F859" s="24">
        <v>0</v>
      </c>
      <c r="G859" s="24">
        <v>0</v>
      </c>
      <c r="H859" s="24">
        <v>0</v>
      </c>
      <c r="I859" s="24">
        <v>0</v>
      </c>
      <c r="J859" s="27">
        <v>0</v>
      </c>
      <c r="K859" s="27">
        <v>0</v>
      </c>
      <c r="L859" s="24">
        <v>1117</v>
      </c>
      <c r="M859" s="24">
        <v>5511259.1799999997</v>
      </c>
      <c r="N859" s="27">
        <v>0</v>
      </c>
      <c r="O859" s="27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  <c r="V859" s="24">
        <v>68848</v>
      </c>
      <c r="W859" s="46"/>
      <c r="X859" s="46"/>
      <c r="Y859" s="46"/>
      <c r="Z859" s="46"/>
    </row>
    <row r="860" spans="1:26" x14ac:dyDescent="0.25">
      <c r="A860" s="204" t="s">
        <v>476</v>
      </c>
      <c r="B860" s="26" t="s">
        <v>933</v>
      </c>
      <c r="C860" s="24">
        <f t="shared" si="201"/>
        <v>2940161</v>
      </c>
      <c r="D860" s="24">
        <f t="shared" si="200"/>
        <v>2534013</v>
      </c>
      <c r="E860" s="24">
        <v>1593442</v>
      </c>
      <c r="F860" s="24">
        <v>205632</v>
      </c>
      <c r="G860" s="24">
        <v>561569</v>
      </c>
      <c r="H860" s="24">
        <v>173370</v>
      </c>
      <c r="I860" s="24">
        <v>0</v>
      </c>
      <c r="J860" s="27">
        <v>0</v>
      </c>
      <c r="K860" s="27">
        <v>0</v>
      </c>
      <c r="L860" s="24">
        <v>0</v>
      </c>
      <c r="M860" s="24">
        <v>0</v>
      </c>
      <c r="N860" s="27">
        <v>0</v>
      </c>
      <c r="O860" s="27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  <c r="V860" s="24">
        <v>406148</v>
      </c>
      <c r="W860" s="46"/>
      <c r="X860" s="46"/>
      <c r="Y860" s="46"/>
      <c r="Z860" s="46"/>
    </row>
    <row r="861" spans="1:26" x14ac:dyDescent="0.25">
      <c r="A861" s="204" t="s">
        <v>477</v>
      </c>
      <c r="B861" s="26" t="s">
        <v>934</v>
      </c>
      <c r="C861" s="24">
        <f t="shared" si="201"/>
        <v>10878863</v>
      </c>
      <c r="D861" s="24">
        <f t="shared" si="200"/>
        <v>0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7">
        <v>0</v>
      </c>
      <c r="K861" s="27">
        <v>0</v>
      </c>
      <c r="L861" s="24">
        <v>742.6</v>
      </c>
      <c r="M861" s="24">
        <v>4525201</v>
      </c>
      <c r="N861" s="27">
        <v>0</v>
      </c>
      <c r="O861" s="27">
        <v>0</v>
      </c>
      <c r="P861" s="24">
        <v>1180.3</v>
      </c>
      <c r="Q861" s="24">
        <v>5769359</v>
      </c>
      <c r="R861" s="24">
        <v>0</v>
      </c>
      <c r="S861" s="24">
        <v>0</v>
      </c>
      <c r="T861" s="24">
        <v>0</v>
      </c>
      <c r="U861" s="24">
        <v>0</v>
      </c>
      <c r="V861" s="24">
        <v>584303</v>
      </c>
      <c r="W861" s="46"/>
      <c r="X861" s="46"/>
      <c r="Y861" s="46"/>
      <c r="Z861" s="46"/>
    </row>
    <row r="862" spans="1:26" x14ac:dyDescent="0.25">
      <c r="A862" s="204" t="s">
        <v>478</v>
      </c>
      <c r="B862" s="130" t="s">
        <v>88</v>
      </c>
      <c r="C862" s="24">
        <f t="shared" si="201"/>
        <v>10199566</v>
      </c>
      <c r="D862" s="24">
        <f t="shared" si="200"/>
        <v>0</v>
      </c>
      <c r="E862" s="24">
        <v>0</v>
      </c>
      <c r="F862" s="24">
        <v>0</v>
      </c>
      <c r="G862" s="24">
        <v>0</v>
      </c>
      <c r="H862" s="24">
        <v>0</v>
      </c>
      <c r="I862" s="24">
        <v>0</v>
      </c>
      <c r="J862" s="27">
        <v>0</v>
      </c>
      <c r="K862" s="27">
        <v>0</v>
      </c>
      <c r="L862" s="24">
        <v>0</v>
      </c>
      <c r="M862" s="24">
        <v>0</v>
      </c>
      <c r="N862" s="27">
        <v>0</v>
      </c>
      <c r="O862" s="27">
        <v>0</v>
      </c>
      <c r="P862" s="24">
        <v>3180</v>
      </c>
      <c r="Q862" s="24">
        <v>10053418</v>
      </c>
      <c r="R862" s="24">
        <v>0</v>
      </c>
      <c r="S862" s="24">
        <v>0</v>
      </c>
      <c r="T862" s="24">
        <v>0</v>
      </c>
      <c r="U862" s="24">
        <v>0</v>
      </c>
      <c r="V862" s="24">
        <v>146148</v>
      </c>
      <c r="W862" s="46"/>
      <c r="X862" s="46"/>
      <c r="Y862" s="46"/>
      <c r="Z862" s="46"/>
    </row>
    <row r="863" spans="1:26" x14ac:dyDescent="0.25">
      <c r="A863" s="204" t="s">
        <v>479</v>
      </c>
      <c r="B863" s="130" t="s">
        <v>1297</v>
      </c>
      <c r="C863" s="24">
        <f t="shared" si="201"/>
        <v>1657316</v>
      </c>
      <c r="D863" s="24">
        <f t="shared" si="200"/>
        <v>1471831</v>
      </c>
      <c r="E863" s="151">
        <v>0</v>
      </c>
      <c r="F863" s="151">
        <v>0</v>
      </c>
      <c r="G863" s="151">
        <v>0</v>
      </c>
      <c r="H863" s="151">
        <v>1471831</v>
      </c>
      <c r="I863" s="151">
        <v>0</v>
      </c>
      <c r="J863" s="151">
        <v>0</v>
      </c>
      <c r="K863" s="151">
        <v>0</v>
      </c>
      <c r="L863" s="151">
        <v>0</v>
      </c>
      <c r="M863" s="151">
        <v>0</v>
      </c>
      <c r="N863" s="151">
        <v>0</v>
      </c>
      <c r="O863" s="151">
        <v>0</v>
      </c>
      <c r="P863" s="151">
        <v>0</v>
      </c>
      <c r="Q863" s="151">
        <v>0</v>
      </c>
      <c r="R863" s="151">
        <v>0</v>
      </c>
      <c r="S863" s="151">
        <v>0</v>
      </c>
      <c r="T863" s="151">
        <v>0</v>
      </c>
      <c r="U863" s="151">
        <v>0</v>
      </c>
      <c r="V863" s="151">
        <v>185485</v>
      </c>
      <c r="W863" s="46"/>
      <c r="X863" s="46"/>
      <c r="Y863" s="46"/>
      <c r="Z863" s="46"/>
    </row>
    <row r="864" spans="1:26" x14ac:dyDescent="0.25">
      <c r="A864" s="204" t="s">
        <v>480</v>
      </c>
      <c r="B864" s="130" t="s">
        <v>89</v>
      </c>
      <c r="C864" s="24">
        <f t="shared" si="201"/>
        <v>7843542</v>
      </c>
      <c r="D864" s="151">
        <f t="shared" si="200"/>
        <v>6787967</v>
      </c>
      <c r="E864" s="151">
        <v>1532496</v>
      </c>
      <c r="F864" s="151">
        <v>524316</v>
      </c>
      <c r="G864" s="151">
        <v>627523</v>
      </c>
      <c r="H864" s="151">
        <v>1131984</v>
      </c>
      <c r="I864" s="151">
        <v>2971648</v>
      </c>
      <c r="J864" s="151">
        <v>0</v>
      </c>
      <c r="K864" s="151">
        <v>0</v>
      </c>
      <c r="L864" s="151">
        <v>1255</v>
      </c>
      <c r="M864" s="151">
        <v>0</v>
      </c>
      <c r="N864" s="151">
        <v>0</v>
      </c>
      <c r="O864" s="151">
        <v>0</v>
      </c>
      <c r="P864" s="151">
        <v>0</v>
      </c>
      <c r="Q864" s="151">
        <v>0</v>
      </c>
      <c r="R864" s="151">
        <v>0</v>
      </c>
      <c r="S864" s="151">
        <v>0</v>
      </c>
      <c r="T864" s="151">
        <v>0</v>
      </c>
      <c r="U864" s="151">
        <v>0</v>
      </c>
      <c r="V864" s="151">
        <v>1055575</v>
      </c>
      <c r="W864" s="46"/>
      <c r="X864" s="46"/>
      <c r="Y864" s="46"/>
      <c r="Z864" s="46"/>
    </row>
    <row r="865" spans="1:26" x14ac:dyDescent="0.25">
      <c r="A865" s="204" t="s">
        <v>481</v>
      </c>
      <c r="B865" s="26" t="s">
        <v>90</v>
      </c>
      <c r="C865" s="24">
        <f t="shared" si="201"/>
        <v>129035</v>
      </c>
      <c r="D865" s="151">
        <f t="shared" si="200"/>
        <v>0</v>
      </c>
      <c r="E865" s="151">
        <v>0</v>
      </c>
      <c r="F865" s="151">
        <v>0</v>
      </c>
      <c r="G865" s="151">
        <v>0</v>
      </c>
      <c r="H865" s="151">
        <v>0</v>
      </c>
      <c r="I865" s="151">
        <v>0</v>
      </c>
      <c r="J865" s="151">
        <v>0</v>
      </c>
      <c r="K865" s="151">
        <v>0</v>
      </c>
      <c r="L865" s="151">
        <v>0</v>
      </c>
      <c r="M865" s="151">
        <v>0</v>
      </c>
      <c r="N865" s="151">
        <v>0</v>
      </c>
      <c r="O865" s="151">
        <v>0</v>
      </c>
      <c r="P865" s="151">
        <v>0</v>
      </c>
      <c r="Q865" s="151">
        <v>0</v>
      </c>
      <c r="R865" s="151">
        <v>0</v>
      </c>
      <c r="S865" s="151">
        <v>0</v>
      </c>
      <c r="T865" s="151">
        <v>0</v>
      </c>
      <c r="U865" s="151">
        <v>0</v>
      </c>
      <c r="V865" s="151">
        <v>129035</v>
      </c>
      <c r="W865" s="46"/>
      <c r="X865" s="46"/>
      <c r="Y865" s="46"/>
      <c r="Z865" s="46"/>
    </row>
    <row r="866" spans="1:26" x14ac:dyDescent="0.25">
      <c r="A866" s="204" t="s">
        <v>482</v>
      </c>
      <c r="B866" s="26" t="s">
        <v>935</v>
      </c>
      <c r="C866" s="24">
        <f t="shared" si="201"/>
        <v>10918955</v>
      </c>
      <c r="D866" s="24">
        <f t="shared" si="200"/>
        <v>1856029</v>
      </c>
      <c r="E866" s="24">
        <v>1075066</v>
      </c>
      <c r="F866" s="24">
        <v>147607</v>
      </c>
      <c r="G866" s="24">
        <v>460937</v>
      </c>
      <c r="H866" s="24">
        <v>172419</v>
      </c>
      <c r="I866" s="24">
        <v>0</v>
      </c>
      <c r="J866" s="27">
        <v>0</v>
      </c>
      <c r="K866" s="27">
        <v>0</v>
      </c>
      <c r="L866" s="24">
        <v>483</v>
      </c>
      <c r="M866" s="24">
        <v>2807683</v>
      </c>
      <c r="N866" s="27">
        <v>0</v>
      </c>
      <c r="O866" s="27">
        <v>0</v>
      </c>
      <c r="P866" s="24">
        <v>809.3</v>
      </c>
      <c r="Q866" s="24">
        <v>5684252</v>
      </c>
      <c r="R866" s="24">
        <v>0</v>
      </c>
      <c r="S866" s="24">
        <v>0</v>
      </c>
      <c r="T866" s="24">
        <v>0</v>
      </c>
      <c r="U866" s="24">
        <v>0</v>
      </c>
      <c r="V866" s="24">
        <v>570991</v>
      </c>
      <c r="W866" s="46"/>
      <c r="X866" s="46"/>
      <c r="Y866" s="46"/>
      <c r="Z866" s="46"/>
    </row>
    <row r="867" spans="1:26" x14ac:dyDescent="0.25">
      <c r="A867" s="204" t="s">
        <v>483</v>
      </c>
      <c r="B867" s="26" t="s">
        <v>936</v>
      </c>
      <c r="C867" s="24">
        <f t="shared" si="201"/>
        <v>9025667</v>
      </c>
      <c r="D867" s="24">
        <f t="shared" si="200"/>
        <v>0</v>
      </c>
      <c r="E867" s="24">
        <v>0</v>
      </c>
      <c r="F867" s="24">
        <v>0</v>
      </c>
      <c r="G867" s="24">
        <v>0</v>
      </c>
      <c r="H867" s="24">
        <v>0</v>
      </c>
      <c r="I867" s="24">
        <v>0</v>
      </c>
      <c r="J867" s="27">
        <v>0</v>
      </c>
      <c r="K867" s="27">
        <v>0</v>
      </c>
      <c r="L867" s="24">
        <v>1871</v>
      </c>
      <c r="M867" s="24">
        <v>8923496</v>
      </c>
      <c r="N867" s="27">
        <v>0</v>
      </c>
      <c r="O867" s="27">
        <v>0</v>
      </c>
      <c r="P867" s="24">
        <v>0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  <c r="V867" s="24">
        <v>102171</v>
      </c>
      <c r="W867" s="46"/>
      <c r="X867" s="46"/>
      <c r="Y867" s="46"/>
      <c r="Z867" s="46"/>
    </row>
    <row r="868" spans="1:26" x14ac:dyDescent="0.25">
      <c r="A868" s="204" t="s">
        <v>484</v>
      </c>
      <c r="B868" s="26" t="s">
        <v>91</v>
      </c>
      <c r="C868" s="24">
        <f t="shared" si="201"/>
        <v>6342607.0099999998</v>
      </c>
      <c r="D868" s="24">
        <f t="shared" si="200"/>
        <v>1445105.3900000001</v>
      </c>
      <c r="E868" s="151">
        <v>822560.39</v>
      </c>
      <c r="F868" s="151">
        <v>43826</v>
      </c>
      <c r="G868" s="151">
        <v>0</v>
      </c>
      <c r="H868" s="151">
        <v>162925</v>
      </c>
      <c r="I868" s="151">
        <v>415794</v>
      </c>
      <c r="J868" s="151">
        <v>0</v>
      </c>
      <c r="K868" s="151">
        <v>0</v>
      </c>
      <c r="L868" s="151">
        <v>300</v>
      </c>
      <c r="M868" s="151">
        <v>1664542.99</v>
      </c>
      <c r="N868" s="151">
        <v>0</v>
      </c>
      <c r="O868" s="151">
        <v>0</v>
      </c>
      <c r="P868" s="151">
        <v>350</v>
      </c>
      <c r="Q868" s="151">
        <v>2567714.63</v>
      </c>
      <c r="R868" s="151">
        <v>0</v>
      </c>
      <c r="S868" s="151">
        <v>0</v>
      </c>
      <c r="T868" s="151">
        <v>0</v>
      </c>
      <c r="U868" s="151">
        <v>0</v>
      </c>
      <c r="V868" s="151">
        <v>665244</v>
      </c>
      <c r="W868" s="46"/>
      <c r="X868" s="46"/>
      <c r="Y868" s="46"/>
      <c r="Z868" s="46"/>
    </row>
    <row r="869" spans="1:26" x14ac:dyDescent="0.25">
      <c r="A869" s="204" t="s">
        <v>485</v>
      </c>
      <c r="B869" s="26" t="s">
        <v>937</v>
      </c>
      <c r="C869" s="24">
        <f t="shared" si="201"/>
        <v>5475828</v>
      </c>
      <c r="D869" s="24">
        <f t="shared" si="200"/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7">
        <v>0</v>
      </c>
      <c r="K869" s="27">
        <v>0</v>
      </c>
      <c r="L869" s="24">
        <v>0</v>
      </c>
      <c r="M869" s="24">
        <v>0</v>
      </c>
      <c r="N869" s="27">
        <v>0</v>
      </c>
      <c r="O869" s="27">
        <v>0</v>
      </c>
      <c r="P869" s="24">
        <v>1619</v>
      </c>
      <c r="Q869" s="24">
        <v>5348171</v>
      </c>
      <c r="R869" s="24">
        <v>0</v>
      </c>
      <c r="S869" s="24">
        <v>0</v>
      </c>
      <c r="T869" s="24">
        <v>0</v>
      </c>
      <c r="U869" s="24">
        <v>0</v>
      </c>
      <c r="V869" s="24">
        <v>127657</v>
      </c>
      <c r="W869" s="46"/>
      <c r="X869" s="46"/>
      <c r="Y869" s="46"/>
      <c r="Z869" s="46"/>
    </row>
    <row r="870" spans="1:26" x14ac:dyDescent="0.25">
      <c r="A870" s="204" t="s">
        <v>487</v>
      </c>
      <c r="B870" s="26" t="s">
        <v>938</v>
      </c>
      <c r="C870" s="24">
        <f t="shared" si="201"/>
        <v>12162829</v>
      </c>
      <c r="D870" s="24">
        <f t="shared" si="200"/>
        <v>1712387</v>
      </c>
      <c r="E870" s="24">
        <v>0</v>
      </c>
      <c r="F870" s="24">
        <v>0</v>
      </c>
      <c r="G870" s="24">
        <v>1712387</v>
      </c>
      <c r="H870" s="24">
        <v>0</v>
      </c>
      <c r="I870" s="24">
        <v>0</v>
      </c>
      <c r="J870" s="27">
        <v>0</v>
      </c>
      <c r="K870" s="27">
        <v>0</v>
      </c>
      <c r="L870" s="24">
        <v>1486</v>
      </c>
      <c r="M870" s="24">
        <v>10274149</v>
      </c>
      <c r="N870" s="27">
        <v>0</v>
      </c>
      <c r="O870" s="27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176293</v>
      </c>
      <c r="W870" s="46"/>
      <c r="X870" s="46"/>
      <c r="Y870" s="46"/>
      <c r="Z870" s="46"/>
    </row>
    <row r="871" spans="1:26" x14ac:dyDescent="0.25">
      <c r="A871" s="204" t="s">
        <v>488</v>
      </c>
      <c r="B871" s="26" t="s">
        <v>939</v>
      </c>
      <c r="C871" s="24">
        <f t="shared" si="201"/>
        <v>6552256</v>
      </c>
      <c r="D871" s="24">
        <f t="shared" si="200"/>
        <v>0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  <c r="J871" s="27">
        <v>0</v>
      </c>
      <c r="K871" s="27">
        <v>0</v>
      </c>
      <c r="L871" s="24">
        <v>0</v>
      </c>
      <c r="M871" s="24">
        <v>0</v>
      </c>
      <c r="N871" s="27">
        <v>0</v>
      </c>
      <c r="O871" s="27">
        <v>0</v>
      </c>
      <c r="P871" s="24">
        <v>1634.8</v>
      </c>
      <c r="Q871" s="24">
        <v>6424407</v>
      </c>
      <c r="R871" s="24">
        <v>0</v>
      </c>
      <c r="S871" s="24">
        <v>0</v>
      </c>
      <c r="T871" s="24">
        <v>0</v>
      </c>
      <c r="U871" s="24">
        <v>0</v>
      </c>
      <c r="V871" s="24">
        <v>127849</v>
      </c>
      <c r="W871" s="46"/>
      <c r="X871" s="46"/>
      <c r="Y871" s="46"/>
      <c r="Z871" s="46"/>
    </row>
    <row r="872" spans="1:26" x14ac:dyDescent="0.25">
      <c r="A872" s="52" t="s">
        <v>489</v>
      </c>
      <c r="B872" s="141" t="s">
        <v>164</v>
      </c>
      <c r="C872" s="119">
        <f t="shared" si="201"/>
        <v>11265874</v>
      </c>
      <c r="D872" s="119">
        <f t="shared" si="200"/>
        <v>0</v>
      </c>
      <c r="E872" s="119">
        <v>0</v>
      </c>
      <c r="F872" s="119">
        <v>0</v>
      </c>
      <c r="G872" s="119">
        <v>0</v>
      </c>
      <c r="H872" s="119">
        <v>0</v>
      </c>
      <c r="I872" s="119">
        <v>0</v>
      </c>
      <c r="J872" s="125">
        <v>0</v>
      </c>
      <c r="K872" s="125">
        <v>0</v>
      </c>
      <c r="L872" s="119">
        <v>0</v>
      </c>
      <c r="M872" s="119">
        <v>0</v>
      </c>
      <c r="N872" s="125">
        <v>0</v>
      </c>
      <c r="O872" s="125">
        <v>0</v>
      </c>
      <c r="P872" s="119">
        <v>2128</v>
      </c>
      <c r="Q872" s="119">
        <v>11265874</v>
      </c>
      <c r="R872" s="119">
        <v>0</v>
      </c>
      <c r="S872" s="119">
        <v>0</v>
      </c>
      <c r="T872" s="119">
        <v>0</v>
      </c>
      <c r="U872" s="119">
        <v>0</v>
      </c>
      <c r="V872" s="119">
        <v>0</v>
      </c>
      <c r="W872" s="46"/>
      <c r="X872" s="46"/>
      <c r="Y872" s="46"/>
      <c r="Z872" s="46"/>
    </row>
    <row r="873" spans="1:26" x14ac:dyDescent="0.25">
      <c r="A873" s="204" t="s">
        <v>490</v>
      </c>
      <c r="B873" s="26" t="s">
        <v>940</v>
      </c>
      <c r="C873" s="24">
        <f t="shared" si="201"/>
        <v>16451515.460000001</v>
      </c>
      <c r="D873" s="24">
        <f t="shared" si="200"/>
        <v>2599163</v>
      </c>
      <c r="E873" s="24">
        <v>1855074</v>
      </c>
      <c r="F873" s="24">
        <v>296656</v>
      </c>
      <c r="G873" s="24">
        <v>330608</v>
      </c>
      <c r="H873" s="24">
        <v>116825</v>
      </c>
      <c r="I873" s="24">
        <v>0</v>
      </c>
      <c r="J873" s="27">
        <v>0</v>
      </c>
      <c r="K873" s="27">
        <v>0</v>
      </c>
      <c r="L873" s="24">
        <v>901</v>
      </c>
      <c r="M873" s="24">
        <v>5338856.46</v>
      </c>
      <c r="N873" s="27">
        <v>0</v>
      </c>
      <c r="O873" s="27">
        <v>0</v>
      </c>
      <c r="P873" s="24">
        <v>971.3</v>
      </c>
      <c r="Q873" s="24">
        <v>8007477</v>
      </c>
      <c r="R873" s="24">
        <v>0</v>
      </c>
      <c r="S873" s="24">
        <v>0</v>
      </c>
      <c r="T873" s="24">
        <v>0</v>
      </c>
      <c r="U873" s="24">
        <v>0</v>
      </c>
      <c r="V873" s="24">
        <v>506019</v>
      </c>
      <c r="W873" s="46"/>
      <c r="X873" s="46"/>
      <c r="Y873" s="46"/>
      <c r="Z873" s="46"/>
    </row>
    <row r="874" spans="1:26" x14ac:dyDescent="0.25">
      <c r="A874" s="52" t="s">
        <v>491</v>
      </c>
      <c r="B874" s="124" t="s">
        <v>202</v>
      </c>
      <c r="C874" s="119">
        <f>D874+M874+Q874+S874+V874</f>
        <v>7700000</v>
      </c>
      <c r="D874" s="119">
        <f>SUM(E874:I874)</f>
        <v>0</v>
      </c>
      <c r="E874" s="119">
        <v>0</v>
      </c>
      <c r="F874" s="119">
        <v>0</v>
      </c>
      <c r="G874" s="119">
        <v>0</v>
      </c>
      <c r="H874" s="119">
        <v>0</v>
      </c>
      <c r="I874" s="119">
        <v>0</v>
      </c>
      <c r="J874" s="125">
        <v>0</v>
      </c>
      <c r="K874" s="125">
        <v>0</v>
      </c>
      <c r="L874" s="119">
        <v>0</v>
      </c>
      <c r="M874" s="119">
        <v>0</v>
      </c>
      <c r="N874" s="125">
        <v>0</v>
      </c>
      <c r="O874" s="125">
        <v>0</v>
      </c>
      <c r="P874" s="119">
        <v>1956.3</v>
      </c>
      <c r="Q874" s="119">
        <v>7700000</v>
      </c>
      <c r="R874" s="119">
        <v>0</v>
      </c>
      <c r="S874" s="119">
        <v>0</v>
      </c>
      <c r="T874" s="119">
        <v>0</v>
      </c>
      <c r="U874" s="119">
        <v>0</v>
      </c>
      <c r="V874" s="119">
        <v>0</v>
      </c>
      <c r="W874" s="46"/>
      <c r="X874" s="46"/>
      <c r="Y874" s="46"/>
      <c r="Z874" s="46"/>
    </row>
    <row r="875" spans="1:26" x14ac:dyDescent="0.25">
      <c r="A875" s="52" t="s">
        <v>492</v>
      </c>
      <c r="B875" s="124" t="s">
        <v>1298</v>
      </c>
      <c r="C875" s="119">
        <f t="shared" si="201"/>
        <v>250000</v>
      </c>
      <c r="D875" s="119">
        <v>0</v>
      </c>
      <c r="E875" s="119">
        <v>0</v>
      </c>
      <c r="F875" s="119">
        <v>0</v>
      </c>
      <c r="G875" s="119">
        <v>0</v>
      </c>
      <c r="H875" s="119">
        <v>0</v>
      </c>
      <c r="I875" s="119">
        <v>0</v>
      </c>
      <c r="J875" s="125">
        <v>0</v>
      </c>
      <c r="K875" s="125">
        <v>0</v>
      </c>
      <c r="L875" s="119"/>
      <c r="M875" s="119">
        <v>0</v>
      </c>
      <c r="N875" s="125">
        <v>0</v>
      </c>
      <c r="O875" s="125">
        <v>0</v>
      </c>
      <c r="P875" s="119">
        <v>0</v>
      </c>
      <c r="Q875" s="119">
        <v>0</v>
      </c>
      <c r="R875" s="119">
        <v>0</v>
      </c>
      <c r="S875" s="119">
        <v>0</v>
      </c>
      <c r="T875" s="119">
        <v>0</v>
      </c>
      <c r="U875" s="119">
        <v>0</v>
      </c>
      <c r="V875" s="119">
        <v>250000</v>
      </c>
      <c r="W875" s="46"/>
      <c r="X875" s="46"/>
      <c r="Y875" s="46"/>
      <c r="Z875" s="46"/>
    </row>
    <row r="876" spans="1:26" x14ac:dyDescent="0.25">
      <c r="A876" s="204" t="s">
        <v>493</v>
      </c>
      <c r="B876" s="130" t="s">
        <v>92</v>
      </c>
      <c r="C876" s="24">
        <f t="shared" si="201"/>
        <v>17556187.43</v>
      </c>
      <c r="D876" s="24">
        <f>SUM(E876:I876)</f>
        <v>2209430</v>
      </c>
      <c r="E876" s="151">
        <v>0</v>
      </c>
      <c r="F876" s="151">
        <v>434809</v>
      </c>
      <c r="G876" s="151">
        <v>374734</v>
      </c>
      <c r="H876" s="151">
        <v>204349</v>
      </c>
      <c r="I876" s="151">
        <v>1195538</v>
      </c>
      <c r="J876" s="151">
        <v>0</v>
      </c>
      <c r="K876" s="151">
        <v>0</v>
      </c>
      <c r="L876" s="151">
        <v>600</v>
      </c>
      <c r="M876" s="151">
        <v>5123806.43</v>
      </c>
      <c r="N876" s="151">
        <v>0</v>
      </c>
      <c r="O876" s="151">
        <v>0</v>
      </c>
      <c r="P876" s="151">
        <v>390</v>
      </c>
      <c r="Q876" s="151">
        <v>5993502</v>
      </c>
      <c r="R876" s="151">
        <v>130</v>
      </c>
      <c r="S876" s="151">
        <v>3428515</v>
      </c>
      <c r="T876" s="151">
        <v>0</v>
      </c>
      <c r="U876" s="151">
        <v>0</v>
      </c>
      <c r="V876" s="151">
        <v>800934</v>
      </c>
      <c r="W876" s="46"/>
      <c r="X876" s="46"/>
      <c r="Y876" s="46"/>
      <c r="Z876" s="46"/>
    </row>
    <row r="877" spans="1:26" x14ac:dyDescent="0.25">
      <c r="A877" s="204" t="s">
        <v>494</v>
      </c>
      <c r="B877" s="26" t="s">
        <v>878</v>
      </c>
      <c r="C877" s="24">
        <f t="shared" si="201"/>
        <v>3435923</v>
      </c>
      <c r="D877" s="24">
        <f t="shared" si="200"/>
        <v>3435923</v>
      </c>
      <c r="E877" s="24">
        <v>0</v>
      </c>
      <c r="F877" s="24">
        <v>0</v>
      </c>
      <c r="G877" s="24">
        <v>0</v>
      </c>
      <c r="H877" s="24">
        <v>0</v>
      </c>
      <c r="I877" s="24">
        <v>3435923</v>
      </c>
      <c r="J877" s="24">
        <v>0</v>
      </c>
      <c r="K877" s="24">
        <v>0</v>
      </c>
      <c r="L877" s="24">
        <v>0</v>
      </c>
      <c r="M877" s="24">
        <v>0</v>
      </c>
      <c r="N877" s="27">
        <v>0</v>
      </c>
      <c r="O877" s="27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46"/>
      <c r="X877" s="46"/>
      <c r="Y877" s="46"/>
      <c r="Z877" s="46"/>
    </row>
    <row r="878" spans="1:26" x14ac:dyDescent="0.25">
      <c r="A878" s="204" t="s">
        <v>495</v>
      </c>
      <c r="B878" s="26" t="s">
        <v>1299</v>
      </c>
      <c r="C878" s="24">
        <f t="shared" si="201"/>
        <v>4921645</v>
      </c>
      <c r="D878" s="24">
        <f>SUM(E878:I878)</f>
        <v>1477843</v>
      </c>
      <c r="E878" s="24">
        <v>0</v>
      </c>
      <c r="F878" s="24">
        <v>0</v>
      </c>
      <c r="G878" s="24">
        <v>0</v>
      </c>
      <c r="H878" s="151">
        <v>424616</v>
      </c>
      <c r="I878" s="151">
        <v>1053227</v>
      </c>
      <c r="J878" s="24">
        <v>0</v>
      </c>
      <c r="K878" s="24">
        <v>0</v>
      </c>
      <c r="L878" s="24">
        <v>1235</v>
      </c>
      <c r="M878" s="446">
        <v>2912196</v>
      </c>
      <c r="N878" s="27">
        <v>0</v>
      </c>
      <c r="O878" s="27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151">
        <v>531606</v>
      </c>
      <c r="W878" s="46"/>
      <c r="X878" s="46"/>
      <c r="Y878" s="46"/>
      <c r="Z878" s="46"/>
    </row>
    <row r="879" spans="1:26" x14ac:dyDescent="0.25">
      <c r="A879" s="204" t="s">
        <v>496</v>
      </c>
      <c r="B879" s="26" t="s">
        <v>941</v>
      </c>
      <c r="C879" s="24">
        <f t="shared" si="201"/>
        <v>4586286</v>
      </c>
      <c r="D879" s="24">
        <f t="shared" si="200"/>
        <v>0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7">
        <v>0</v>
      </c>
      <c r="K879" s="27">
        <v>0</v>
      </c>
      <c r="L879" s="24">
        <v>1220</v>
      </c>
      <c r="M879" s="24">
        <v>4488927</v>
      </c>
      <c r="N879" s="27">
        <v>0</v>
      </c>
      <c r="O879" s="27">
        <v>0</v>
      </c>
      <c r="P879" s="24">
        <v>0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97359</v>
      </c>
      <c r="W879" s="46"/>
      <c r="X879" s="46"/>
      <c r="Y879" s="46"/>
      <c r="Z879" s="46"/>
    </row>
    <row r="880" spans="1:26" x14ac:dyDescent="0.25">
      <c r="A880" s="204" t="s">
        <v>497</v>
      </c>
      <c r="B880" s="26" t="s">
        <v>942</v>
      </c>
      <c r="C880" s="24">
        <f t="shared" si="201"/>
        <v>3493401</v>
      </c>
      <c r="D880" s="24">
        <f t="shared" si="200"/>
        <v>0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7">
        <v>0</v>
      </c>
      <c r="K880" s="27">
        <v>0</v>
      </c>
      <c r="L880" s="24">
        <v>759.9</v>
      </c>
      <c r="M880" s="24">
        <v>3403809</v>
      </c>
      <c r="N880" s="27">
        <v>0</v>
      </c>
      <c r="O880" s="27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89592</v>
      </c>
      <c r="W880" s="46"/>
      <c r="X880" s="46"/>
      <c r="Y880" s="46"/>
      <c r="Z880" s="46"/>
    </row>
    <row r="881" spans="1:26" x14ac:dyDescent="0.25">
      <c r="A881" s="204" t="s">
        <v>498</v>
      </c>
      <c r="B881" s="26" t="s">
        <v>1304</v>
      </c>
      <c r="C881" s="24">
        <f t="shared" si="201"/>
        <v>54554</v>
      </c>
      <c r="D881" s="24">
        <f t="shared" si="200"/>
        <v>0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7">
        <v>0</v>
      </c>
      <c r="K881" s="27">
        <v>0</v>
      </c>
      <c r="L881" s="24">
        <v>0</v>
      </c>
      <c r="M881" s="24">
        <v>0</v>
      </c>
      <c r="N881" s="27">
        <v>0</v>
      </c>
      <c r="O881" s="27">
        <v>0</v>
      </c>
      <c r="P881" s="24">
        <v>0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  <c r="V881" s="24">
        <v>54554</v>
      </c>
      <c r="W881" s="46"/>
      <c r="X881" s="46"/>
      <c r="Y881" s="46"/>
      <c r="Z881" s="46"/>
    </row>
    <row r="882" spans="1:26" x14ac:dyDescent="0.25">
      <c r="A882" s="204" t="s">
        <v>499</v>
      </c>
      <c r="B882" s="26" t="s">
        <v>943</v>
      </c>
      <c r="C882" s="24">
        <f t="shared" si="201"/>
        <v>7249982</v>
      </c>
      <c r="D882" s="24">
        <f t="shared" si="200"/>
        <v>441435</v>
      </c>
      <c r="E882" s="24">
        <v>0</v>
      </c>
      <c r="F882" s="24">
        <v>0</v>
      </c>
      <c r="G882" s="24">
        <v>0</v>
      </c>
      <c r="H882" s="24">
        <v>441435</v>
      </c>
      <c r="I882" s="24">
        <v>0</v>
      </c>
      <c r="J882" s="27">
        <v>0</v>
      </c>
      <c r="K882" s="27">
        <v>0</v>
      </c>
      <c r="L882" s="24">
        <v>1574</v>
      </c>
      <c r="M882" s="24">
        <v>6338451</v>
      </c>
      <c r="N882" s="27">
        <v>0</v>
      </c>
      <c r="O882" s="27">
        <v>0</v>
      </c>
      <c r="P882" s="24">
        <v>0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  <c r="V882" s="24">
        <v>470096</v>
      </c>
      <c r="W882" s="46"/>
      <c r="X882" s="46"/>
      <c r="Y882" s="46"/>
      <c r="Z882" s="46"/>
    </row>
    <row r="883" spans="1:26" x14ac:dyDescent="0.25">
      <c r="A883" s="204" t="s">
        <v>500</v>
      </c>
      <c r="B883" s="26" t="s">
        <v>944</v>
      </c>
      <c r="C883" s="24">
        <f t="shared" si="201"/>
        <v>4002210.23</v>
      </c>
      <c r="D883" s="24">
        <f t="shared" si="200"/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7">
        <v>0</v>
      </c>
      <c r="K883" s="27">
        <v>0</v>
      </c>
      <c r="L883" s="24">
        <v>759.3</v>
      </c>
      <c r="M883" s="24">
        <v>3912844.23</v>
      </c>
      <c r="N883" s="27">
        <v>0</v>
      </c>
      <c r="O883" s="27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89366</v>
      </c>
      <c r="W883" s="46"/>
      <c r="X883" s="46"/>
      <c r="Y883" s="46"/>
      <c r="Z883" s="46"/>
    </row>
    <row r="884" spans="1:26" x14ac:dyDescent="0.25">
      <c r="A884" s="204" t="s">
        <v>501</v>
      </c>
      <c r="B884" s="26" t="s">
        <v>945</v>
      </c>
      <c r="C884" s="24">
        <f t="shared" si="201"/>
        <v>3903145</v>
      </c>
      <c r="D884" s="24">
        <f t="shared" si="200"/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7">
        <v>0</v>
      </c>
      <c r="K884" s="27">
        <v>0</v>
      </c>
      <c r="L884" s="24">
        <v>763</v>
      </c>
      <c r="M884" s="24">
        <v>3813859</v>
      </c>
      <c r="N884" s="27">
        <v>0</v>
      </c>
      <c r="O884" s="27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89286</v>
      </c>
      <c r="W884" s="46"/>
      <c r="X884" s="46"/>
      <c r="Y884" s="46"/>
      <c r="Z884" s="46"/>
    </row>
    <row r="885" spans="1:26" x14ac:dyDescent="0.25">
      <c r="A885" s="204" t="s">
        <v>502</v>
      </c>
      <c r="B885" s="26" t="s">
        <v>946</v>
      </c>
      <c r="C885" s="24">
        <f t="shared" si="201"/>
        <v>6177132</v>
      </c>
      <c r="D885" s="24">
        <f t="shared" si="200"/>
        <v>0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7">
        <v>0</v>
      </c>
      <c r="K885" s="27">
        <v>0</v>
      </c>
      <c r="L885" s="24">
        <v>1217.5</v>
      </c>
      <c r="M885" s="24">
        <v>6081659</v>
      </c>
      <c r="N885" s="27">
        <v>0</v>
      </c>
      <c r="O885" s="27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95473</v>
      </c>
      <c r="W885" s="46"/>
      <c r="X885" s="46"/>
      <c r="Y885" s="46"/>
      <c r="Z885" s="46"/>
    </row>
    <row r="886" spans="1:26" x14ac:dyDescent="0.25">
      <c r="A886" s="204" t="s">
        <v>503</v>
      </c>
      <c r="B886" s="130" t="s">
        <v>93</v>
      </c>
      <c r="C886" s="24">
        <f t="shared" si="201"/>
        <v>8370570</v>
      </c>
      <c r="D886" s="24">
        <f t="shared" si="200"/>
        <v>7663558</v>
      </c>
      <c r="E886" s="151">
        <v>2845276</v>
      </c>
      <c r="F886" s="151">
        <v>705943</v>
      </c>
      <c r="G886" s="151">
        <v>1291971</v>
      </c>
      <c r="H886" s="151">
        <v>537028</v>
      </c>
      <c r="I886" s="151">
        <v>2283340</v>
      </c>
      <c r="J886" s="151">
        <v>0</v>
      </c>
      <c r="K886" s="151">
        <v>0</v>
      </c>
      <c r="L886" s="151">
        <v>0</v>
      </c>
      <c r="M886" s="151">
        <v>0</v>
      </c>
      <c r="N886" s="151">
        <v>0</v>
      </c>
      <c r="O886" s="151">
        <v>0</v>
      </c>
      <c r="P886" s="151">
        <v>0</v>
      </c>
      <c r="Q886" s="151">
        <v>0</v>
      </c>
      <c r="R886" s="151">
        <v>0</v>
      </c>
      <c r="S886" s="151">
        <v>0</v>
      </c>
      <c r="T886" s="151">
        <v>0</v>
      </c>
      <c r="U886" s="151">
        <v>0</v>
      </c>
      <c r="V886" s="151">
        <v>707012</v>
      </c>
      <c r="W886" s="46"/>
      <c r="X886" s="46"/>
      <c r="Y886" s="46"/>
      <c r="Z886" s="46"/>
    </row>
    <row r="887" spans="1:26" x14ac:dyDescent="0.25">
      <c r="A887" s="204" t="s">
        <v>504</v>
      </c>
      <c r="B887" s="26" t="s">
        <v>1309</v>
      </c>
      <c r="C887" s="24">
        <f t="shared" si="201"/>
        <v>6614106</v>
      </c>
      <c r="D887" s="24">
        <f t="shared" si="200"/>
        <v>0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7">
        <v>0</v>
      </c>
      <c r="K887" s="27">
        <v>0</v>
      </c>
      <c r="L887" s="24">
        <v>830</v>
      </c>
      <c r="M887" s="24">
        <v>6036041</v>
      </c>
      <c r="N887" s="27">
        <v>0</v>
      </c>
      <c r="O887" s="27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578065</v>
      </c>
      <c r="W887" s="46"/>
      <c r="X887" s="46"/>
      <c r="Y887" s="46"/>
      <c r="Z887" s="46"/>
    </row>
    <row r="888" spans="1:26" x14ac:dyDescent="0.25">
      <c r="A888" s="204" t="s">
        <v>505</v>
      </c>
      <c r="B888" s="26" t="s">
        <v>1305</v>
      </c>
      <c r="C888" s="24">
        <f t="shared" si="201"/>
        <v>15014536.02</v>
      </c>
      <c r="D888" s="24">
        <f t="shared" si="200"/>
        <v>2653683</v>
      </c>
      <c r="E888" s="24">
        <v>1758392</v>
      </c>
      <c r="F888" s="24">
        <v>198388</v>
      </c>
      <c r="G888" s="24">
        <v>531989</v>
      </c>
      <c r="H888" s="24">
        <v>164914</v>
      </c>
      <c r="I888" s="24">
        <v>0</v>
      </c>
      <c r="J888" s="27">
        <v>0</v>
      </c>
      <c r="K888" s="27">
        <v>0</v>
      </c>
      <c r="L888" s="24">
        <v>600</v>
      </c>
      <c r="M888" s="24">
        <v>4186316.02</v>
      </c>
      <c r="N888" s="27">
        <v>0</v>
      </c>
      <c r="O888" s="27">
        <v>0</v>
      </c>
      <c r="P888" s="24">
        <v>856.8</v>
      </c>
      <c r="Q888" s="24">
        <v>7515598</v>
      </c>
      <c r="R888" s="24">
        <v>0</v>
      </c>
      <c r="S888" s="24">
        <v>0</v>
      </c>
      <c r="T888" s="24">
        <v>0</v>
      </c>
      <c r="U888" s="24">
        <v>0</v>
      </c>
      <c r="V888" s="24">
        <v>658939</v>
      </c>
      <c r="W888" s="46"/>
      <c r="X888" s="46"/>
      <c r="Y888" s="46"/>
      <c r="Z888" s="46"/>
    </row>
    <row r="889" spans="1:26" x14ac:dyDescent="0.25">
      <c r="A889" s="204" t="s">
        <v>506</v>
      </c>
      <c r="B889" s="26" t="s">
        <v>900</v>
      </c>
      <c r="C889" s="24">
        <f t="shared" si="201"/>
        <v>5945657</v>
      </c>
      <c r="D889" s="24">
        <f>SUM(E889:I889)</f>
        <v>0</v>
      </c>
      <c r="E889" s="24">
        <v>0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0</v>
      </c>
      <c r="N889" s="24">
        <v>0</v>
      </c>
      <c r="O889" s="24">
        <v>0</v>
      </c>
      <c r="P889" s="24">
        <v>905.6</v>
      </c>
      <c r="Q889" s="24">
        <v>5737242</v>
      </c>
      <c r="R889" s="24">
        <v>158.125</v>
      </c>
      <c r="S889" s="24">
        <v>208415</v>
      </c>
      <c r="T889" s="24">
        <v>0</v>
      </c>
      <c r="U889" s="24">
        <v>0</v>
      </c>
      <c r="V889" s="24">
        <v>0</v>
      </c>
      <c r="W889" s="46"/>
      <c r="X889" s="46"/>
      <c r="Y889" s="46"/>
      <c r="Z889" s="46"/>
    </row>
    <row r="890" spans="1:26" x14ac:dyDescent="0.25">
      <c r="A890" s="204" t="s">
        <v>507</v>
      </c>
      <c r="B890" s="26" t="s">
        <v>904</v>
      </c>
      <c r="C890" s="24">
        <f t="shared" si="201"/>
        <v>17375359</v>
      </c>
      <c r="D890" s="24">
        <f>SUM(E890:I890)</f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3120</v>
      </c>
      <c r="Q890" s="24">
        <v>17375359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46"/>
      <c r="X890" s="46"/>
      <c r="Y890" s="46"/>
      <c r="Z890" s="46"/>
    </row>
    <row r="891" spans="1:26" x14ac:dyDescent="0.25">
      <c r="A891" s="204" t="s">
        <v>827</v>
      </c>
      <c r="B891" s="26" t="s">
        <v>1306</v>
      </c>
      <c r="C891" s="24">
        <f t="shared" si="201"/>
        <v>160404</v>
      </c>
      <c r="D891" s="24">
        <f>SUM(E891:I891)</f>
        <v>0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160404</v>
      </c>
      <c r="W891" s="46"/>
      <c r="X891" s="46"/>
      <c r="Y891" s="46"/>
      <c r="Z891" s="46"/>
    </row>
    <row r="892" spans="1:26" x14ac:dyDescent="0.25">
      <c r="A892" s="204" t="s">
        <v>828</v>
      </c>
      <c r="B892" s="26" t="s">
        <v>1144</v>
      </c>
      <c r="C892" s="24">
        <f t="shared" si="201"/>
        <v>4356605</v>
      </c>
      <c r="D892" s="24">
        <v>0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260</v>
      </c>
      <c r="Q892" s="24">
        <v>4356605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46"/>
      <c r="X892" s="46"/>
      <c r="Y892" s="46"/>
      <c r="Z892" s="46"/>
    </row>
    <row r="893" spans="1:26" x14ac:dyDescent="0.25">
      <c r="A893" s="204" t="s">
        <v>829</v>
      </c>
      <c r="B893" s="26" t="s">
        <v>1307</v>
      </c>
      <c r="C893" s="24">
        <f t="shared" si="201"/>
        <v>5768624</v>
      </c>
      <c r="D893" s="24">
        <f t="shared" ref="D893:D898" si="202">SUM(E893:I893)</f>
        <v>0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4">
        <v>0</v>
      </c>
      <c r="L893" s="24">
        <v>90</v>
      </c>
      <c r="M893" s="24">
        <v>1852764</v>
      </c>
      <c r="N893" s="24">
        <v>0</v>
      </c>
      <c r="O893" s="24">
        <v>0</v>
      </c>
      <c r="P893" s="24">
        <v>100</v>
      </c>
      <c r="Q893" s="24">
        <v>2423763</v>
      </c>
      <c r="R893" s="24">
        <v>250</v>
      </c>
      <c r="S893" s="24">
        <v>956248</v>
      </c>
      <c r="T893" s="24">
        <v>0</v>
      </c>
      <c r="U893" s="24">
        <v>0</v>
      </c>
      <c r="V893" s="24">
        <v>535849</v>
      </c>
      <c r="W893" s="46"/>
      <c r="X893" s="46"/>
      <c r="Y893" s="46"/>
      <c r="Z893" s="46"/>
    </row>
    <row r="894" spans="1:26" x14ac:dyDescent="0.25">
      <c r="A894" s="204" t="s">
        <v>830</v>
      </c>
      <c r="B894" s="130" t="s">
        <v>94</v>
      </c>
      <c r="C894" s="24">
        <f t="shared" si="201"/>
        <v>4618828</v>
      </c>
      <c r="D894" s="24">
        <f t="shared" si="202"/>
        <v>0</v>
      </c>
      <c r="E894" s="151">
        <v>0</v>
      </c>
      <c r="F894" s="151">
        <v>0</v>
      </c>
      <c r="G894" s="151">
        <v>0</v>
      </c>
      <c r="H894" s="151">
        <v>0</v>
      </c>
      <c r="I894" s="151">
        <v>0</v>
      </c>
      <c r="J894" s="151">
        <v>0</v>
      </c>
      <c r="K894" s="151">
        <v>0</v>
      </c>
      <c r="L894" s="151">
        <v>1046</v>
      </c>
      <c r="M894" s="151">
        <v>4497395</v>
      </c>
      <c r="N894" s="151">
        <v>0</v>
      </c>
      <c r="O894" s="151">
        <v>0</v>
      </c>
      <c r="P894" s="151">
        <v>0</v>
      </c>
      <c r="Q894" s="151">
        <v>0</v>
      </c>
      <c r="R894" s="151">
        <v>0</v>
      </c>
      <c r="S894" s="151">
        <v>0</v>
      </c>
      <c r="T894" s="151">
        <v>0</v>
      </c>
      <c r="U894" s="151">
        <v>0</v>
      </c>
      <c r="V894" s="151">
        <v>121433</v>
      </c>
      <c r="W894" s="46"/>
      <c r="X894" s="46"/>
      <c r="Y894" s="46"/>
      <c r="Z894" s="46"/>
    </row>
    <row r="895" spans="1:26" x14ac:dyDescent="0.25">
      <c r="A895" s="52" t="s">
        <v>831</v>
      </c>
      <c r="B895" s="131" t="s">
        <v>96</v>
      </c>
      <c r="C895" s="119">
        <f t="shared" si="201"/>
        <v>15373810</v>
      </c>
      <c r="D895" s="119">
        <f t="shared" si="202"/>
        <v>0</v>
      </c>
      <c r="E895" s="133">
        <v>0</v>
      </c>
      <c r="F895" s="133">
        <v>0</v>
      </c>
      <c r="G895" s="133">
        <v>0</v>
      </c>
      <c r="H895" s="133">
        <v>0</v>
      </c>
      <c r="I895" s="133">
        <v>0</v>
      </c>
      <c r="J895" s="133">
        <v>0</v>
      </c>
      <c r="K895" s="133">
        <v>0</v>
      </c>
      <c r="L895" s="133">
        <v>0</v>
      </c>
      <c r="M895" s="133">
        <v>0</v>
      </c>
      <c r="N895" s="133">
        <v>0</v>
      </c>
      <c r="O895" s="133">
        <v>0</v>
      </c>
      <c r="P895" s="133">
        <v>1800</v>
      </c>
      <c r="Q895" s="133">
        <v>15223810</v>
      </c>
      <c r="R895" s="133">
        <v>0</v>
      </c>
      <c r="S895" s="133">
        <v>0</v>
      </c>
      <c r="T895" s="133">
        <v>0</v>
      </c>
      <c r="U895" s="133">
        <v>0</v>
      </c>
      <c r="V895" s="133">
        <v>150000</v>
      </c>
      <c r="W895" s="46"/>
      <c r="X895" s="46"/>
      <c r="Y895" s="46"/>
      <c r="Z895" s="46"/>
    </row>
    <row r="896" spans="1:26" x14ac:dyDescent="0.25">
      <c r="A896" s="204" t="s">
        <v>832</v>
      </c>
      <c r="B896" s="26" t="s">
        <v>97</v>
      </c>
      <c r="C896" s="24">
        <f t="shared" si="201"/>
        <v>11972872.449999999</v>
      </c>
      <c r="D896" s="24">
        <f t="shared" si="202"/>
        <v>1705526.45</v>
      </c>
      <c r="E896" s="151">
        <v>737272</v>
      </c>
      <c r="F896" s="151">
        <v>115762</v>
      </c>
      <c r="G896" s="151">
        <v>211629.45</v>
      </c>
      <c r="H896" s="151">
        <v>108204</v>
      </c>
      <c r="I896" s="151">
        <v>532659</v>
      </c>
      <c r="J896" s="151">
        <v>0</v>
      </c>
      <c r="K896" s="151">
        <v>0</v>
      </c>
      <c r="L896" s="24">
        <v>350</v>
      </c>
      <c r="M896" s="151">
        <v>3641330</v>
      </c>
      <c r="N896" s="151">
        <v>0</v>
      </c>
      <c r="O896" s="151">
        <v>0</v>
      </c>
      <c r="P896" s="151">
        <v>400</v>
      </c>
      <c r="Q896" s="151">
        <v>3216571</v>
      </c>
      <c r="R896" s="151">
        <v>100</v>
      </c>
      <c r="S896" s="151">
        <v>2846491</v>
      </c>
      <c r="T896" s="151">
        <v>0</v>
      </c>
      <c r="U896" s="151">
        <v>0</v>
      </c>
      <c r="V896" s="151">
        <v>562954</v>
      </c>
      <c r="W896" s="46"/>
      <c r="X896" s="46"/>
      <c r="Y896" s="46"/>
      <c r="Z896" s="46"/>
    </row>
    <row r="897" spans="1:33" x14ac:dyDescent="0.25">
      <c r="A897" s="204" t="s">
        <v>833</v>
      </c>
      <c r="B897" s="26" t="s">
        <v>99</v>
      </c>
      <c r="C897" s="24">
        <f t="shared" si="201"/>
        <v>11778963</v>
      </c>
      <c r="D897" s="24">
        <f t="shared" si="202"/>
        <v>1912062</v>
      </c>
      <c r="E897" s="151">
        <v>954482</v>
      </c>
      <c r="F897" s="151">
        <v>148253</v>
      </c>
      <c r="G897" s="151">
        <v>255976</v>
      </c>
      <c r="H897" s="151">
        <v>0</v>
      </c>
      <c r="I897" s="151">
        <v>553351</v>
      </c>
      <c r="J897" s="151">
        <v>0</v>
      </c>
      <c r="K897" s="151">
        <v>0</v>
      </c>
      <c r="L897" s="151">
        <v>340</v>
      </c>
      <c r="M897" s="151">
        <v>3333416</v>
      </c>
      <c r="N897" s="151">
        <v>0</v>
      </c>
      <c r="O897" s="151">
        <v>0</v>
      </c>
      <c r="P897" s="151">
        <v>380</v>
      </c>
      <c r="Q897" s="151">
        <v>3312020</v>
      </c>
      <c r="R897" s="151">
        <v>95</v>
      </c>
      <c r="S897" s="151">
        <v>2710787</v>
      </c>
      <c r="T897" s="151">
        <v>0</v>
      </c>
      <c r="U897" s="151">
        <v>0</v>
      </c>
      <c r="V897" s="151">
        <v>510678</v>
      </c>
      <c r="W897" s="46"/>
      <c r="X897" s="46"/>
      <c r="Y897" s="46"/>
      <c r="Z897" s="46"/>
    </row>
    <row r="898" spans="1:33" x14ac:dyDescent="0.25">
      <c r="A898" s="204" t="s">
        <v>834</v>
      </c>
      <c r="B898" s="26" t="s">
        <v>922</v>
      </c>
      <c r="C898" s="24">
        <f t="shared" si="201"/>
        <v>5043518.93</v>
      </c>
      <c r="D898" s="24">
        <f t="shared" si="202"/>
        <v>0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7">
        <v>0</v>
      </c>
      <c r="K898" s="27">
        <v>0</v>
      </c>
      <c r="L898" s="24">
        <v>330</v>
      </c>
      <c r="M898" s="24">
        <v>5043518.93</v>
      </c>
      <c r="N898" s="27">
        <v>0</v>
      </c>
      <c r="O898" s="27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  <c r="V898" s="24">
        <v>0</v>
      </c>
      <c r="W898" s="46"/>
      <c r="X898" s="46"/>
      <c r="Y898" s="46"/>
      <c r="Z898" s="46"/>
    </row>
    <row r="899" spans="1:33" x14ac:dyDescent="0.25">
      <c r="A899" s="204" t="s">
        <v>835</v>
      </c>
      <c r="B899" s="26" t="s">
        <v>947</v>
      </c>
      <c r="C899" s="24">
        <f t="shared" si="201"/>
        <v>12339695</v>
      </c>
      <c r="D899" s="24">
        <f t="shared" si="200"/>
        <v>2076200</v>
      </c>
      <c r="E899" s="24">
        <v>835001</v>
      </c>
      <c r="F899" s="24">
        <v>291486</v>
      </c>
      <c r="G899" s="24">
        <v>245780</v>
      </c>
      <c r="H899" s="24">
        <v>66880</v>
      </c>
      <c r="I899" s="24">
        <v>637053</v>
      </c>
      <c r="J899" s="27">
        <v>0</v>
      </c>
      <c r="K899" s="27">
        <v>0</v>
      </c>
      <c r="L899" s="24">
        <v>700</v>
      </c>
      <c r="M899" s="24">
        <v>3679179</v>
      </c>
      <c r="N899" s="27">
        <v>0</v>
      </c>
      <c r="O899" s="27">
        <v>0</v>
      </c>
      <c r="P899" s="24">
        <v>1172.2</v>
      </c>
      <c r="Q899" s="24">
        <v>6270349</v>
      </c>
      <c r="R899" s="24">
        <v>0</v>
      </c>
      <c r="S899" s="24">
        <v>0</v>
      </c>
      <c r="T899" s="24">
        <v>0</v>
      </c>
      <c r="U899" s="24">
        <v>0</v>
      </c>
      <c r="V899" s="24">
        <v>313967</v>
      </c>
      <c r="W899" s="46"/>
      <c r="X899" s="46"/>
      <c r="Y899" s="46"/>
      <c r="Z899" s="46"/>
    </row>
    <row r="900" spans="1:33" x14ac:dyDescent="0.25">
      <c r="A900" s="204" t="s">
        <v>836</v>
      </c>
      <c r="B900" s="26" t="s">
        <v>948</v>
      </c>
      <c r="C900" s="24">
        <f t="shared" si="201"/>
        <v>4650206</v>
      </c>
      <c r="D900" s="24">
        <f t="shared" si="200"/>
        <v>935432</v>
      </c>
      <c r="E900" s="24">
        <v>401291</v>
      </c>
      <c r="F900" s="24">
        <v>54345</v>
      </c>
      <c r="G900" s="24">
        <v>108704</v>
      </c>
      <c r="H900" s="24">
        <v>112006</v>
      </c>
      <c r="I900" s="24">
        <v>259086</v>
      </c>
      <c r="J900" s="27">
        <v>0</v>
      </c>
      <c r="K900" s="27">
        <v>0</v>
      </c>
      <c r="L900" s="24">
        <v>110</v>
      </c>
      <c r="M900" s="24">
        <v>1557187</v>
      </c>
      <c r="N900" s="27">
        <v>0</v>
      </c>
      <c r="O900" s="27">
        <v>0</v>
      </c>
      <c r="P900" s="24">
        <v>174.1</v>
      </c>
      <c r="Q900" s="24">
        <v>1815423</v>
      </c>
      <c r="R900" s="24">
        <v>0</v>
      </c>
      <c r="S900" s="24">
        <v>0</v>
      </c>
      <c r="T900" s="24">
        <v>0</v>
      </c>
      <c r="U900" s="24">
        <v>0</v>
      </c>
      <c r="V900" s="24">
        <v>342164</v>
      </c>
      <c r="W900" s="46"/>
      <c r="X900" s="46"/>
      <c r="Y900" s="46"/>
      <c r="Z900" s="46"/>
    </row>
    <row r="901" spans="1:33" x14ac:dyDescent="0.25">
      <c r="A901" s="204" t="s">
        <v>837</v>
      </c>
      <c r="B901" s="130" t="s">
        <v>100</v>
      </c>
      <c r="C901" s="24">
        <f t="shared" si="201"/>
        <v>18584917</v>
      </c>
      <c r="D901" s="24">
        <f t="shared" si="200"/>
        <v>1116344</v>
      </c>
      <c r="E901" s="151">
        <v>635794</v>
      </c>
      <c r="F901" s="151">
        <v>50002</v>
      </c>
      <c r="G901" s="151">
        <v>91262</v>
      </c>
      <c r="H901" s="151">
        <v>57669</v>
      </c>
      <c r="I901" s="151">
        <v>281617</v>
      </c>
      <c r="J901" s="151">
        <v>0</v>
      </c>
      <c r="K901" s="151">
        <v>0</v>
      </c>
      <c r="L901" s="151">
        <v>233</v>
      </c>
      <c r="M901" s="151">
        <v>4217925</v>
      </c>
      <c r="N901" s="151">
        <v>0</v>
      </c>
      <c r="O901" s="151">
        <v>0</v>
      </c>
      <c r="P901" s="151">
        <v>452</v>
      </c>
      <c r="Q901" s="151">
        <v>7719048</v>
      </c>
      <c r="R901" s="151">
        <v>79</v>
      </c>
      <c r="S901" s="151">
        <v>4939549</v>
      </c>
      <c r="T901" s="151">
        <v>0</v>
      </c>
      <c r="U901" s="151">
        <v>0</v>
      </c>
      <c r="V901" s="151">
        <v>592051</v>
      </c>
      <c r="W901" s="46"/>
      <c r="X901" s="46"/>
      <c r="Y901" s="46"/>
      <c r="Z901" s="46"/>
    </row>
    <row r="902" spans="1:33" x14ac:dyDescent="0.25">
      <c r="A902" s="204" t="s">
        <v>838</v>
      </c>
      <c r="B902" s="26" t="s">
        <v>949</v>
      </c>
      <c r="C902" s="24">
        <f t="shared" si="201"/>
        <v>21182588.800000001</v>
      </c>
      <c r="D902" s="24">
        <f t="shared" si="200"/>
        <v>0</v>
      </c>
      <c r="E902" s="24">
        <v>0</v>
      </c>
      <c r="F902" s="24">
        <v>0</v>
      </c>
      <c r="G902" s="24">
        <v>0</v>
      </c>
      <c r="H902" s="24">
        <v>0</v>
      </c>
      <c r="I902" s="24">
        <v>0</v>
      </c>
      <c r="J902" s="27">
        <v>0</v>
      </c>
      <c r="K902" s="27">
        <v>0</v>
      </c>
      <c r="L902" s="24">
        <v>738</v>
      </c>
      <c r="M902" s="24">
        <v>3661570</v>
      </c>
      <c r="N902" s="27">
        <v>0</v>
      </c>
      <c r="O902" s="27">
        <v>0</v>
      </c>
      <c r="P902" s="24">
        <v>925.7</v>
      </c>
      <c r="Q902" s="24">
        <v>17411446.800000001</v>
      </c>
      <c r="R902" s="24">
        <v>0</v>
      </c>
      <c r="S902" s="24">
        <v>0</v>
      </c>
      <c r="T902" s="24">
        <v>0</v>
      </c>
      <c r="U902" s="24">
        <v>0</v>
      </c>
      <c r="V902" s="24">
        <v>109572</v>
      </c>
      <c r="W902" s="46"/>
      <c r="X902" s="46"/>
      <c r="Y902" s="46"/>
      <c r="Z902" s="46"/>
      <c r="AE902" s="224"/>
      <c r="AF902" s="224"/>
      <c r="AG902" s="224"/>
    </row>
    <row r="903" spans="1:33" x14ac:dyDescent="0.25">
      <c r="A903" s="204" t="s">
        <v>839</v>
      </c>
      <c r="B903" s="26" t="s">
        <v>914</v>
      </c>
      <c r="C903" s="24">
        <f t="shared" si="201"/>
        <v>3800853.08</v>
      </c>
      <c r="D903" s="24">
        <f t="shared" si="200"/>
        <v>0</v>
      </c>
      <c r="E903" s="24">
        <v>0</v>
      </c>
      <c r="F903" s="24">
        <v>0</v>
      </c>
      <c r="G903" s="24">
        <v>0</v>
      </c>
      <c r="H903" s="24">
        <v>0</v>
      </c>
      <c r="I903" s="24">
        <v>0</v>
      </c>
      <c r="J903" s="27">
        <v>0</v>
      </c>
      <c r="K903" s="27">
        <v>0</v>
      </c>
      <c r="L903" s="24">
        <v>0</v>
      </c>
      <c r="M903" s="24">
        <v>0</v>
      </c>
      <c r="N903" s="27">
        <v>0</v>
      </c>
      <c r="O903" s="27">
        <v>0</v>
      </c>
      <c r="P903" s="24">
        <v>720</v>
      </c>
      <c r="Q903" s="24">
        <v>3800853.08</v>
      </c>
      <c r="R903" s="24">
        <v>0</v>
      </c>
      <c r="S903" s="24">
        <v>0</v>
      </c>
      <c r="T903" s="24">
        <v>0</v>
      </c>
      <c r="U903" s="24">
        <v>0</v>
      </c>
      <c r="V903" s="24">
        <v>0</v>
      </c>
      <c r="W903" s="46"/>
      <c r="X903" s="46"/>
      <c r="Y903" s="46"/>
      <c r="Z903" s="46"/>
      <c r="AE903" s="224"/>
      <c r="AF903" s="224"/>
      <c r="AG903" s="224"/>
    </row>
    <row r="904" spans="1:33" x14ac:dyDescent="0.25">
      <c r="A904" s="204" t="s">
        <v>840</v>
      </c>
      <c r="B904" s="26" t="s">
        <v>950</v>
      </c>
      <c r="C904" s="24">
        <f t="shared" si="201"/>
        <v>500365</v>
      </c>
      <c r="D904" s="24">
        <f t="shared" si="200"/>
        <v>417409</v>
      </c>
      <c r="E904" s="24">
        <v>0</v>
      </c>
      <c r="F904" s="24">
        <v>0</v>
      </c>
      <c r="G904" s="24">
        <v>0</v>
      </c>
      <c r="H904" s="24">
        <v>0</v>
      </c>
      <c r="I904" s="24">
        <v>417409</v>
      </c>
      <c r="J904" s="27">
        <v>0</v>
      </c>
      <c r="K904" s="27">
        <v>0</v>
      </c>
      <c r="L904" s="24">
        <v>0</v>
      </c>
      <c r="M904" s="24">
        <v>0</v>
      </c>
      <c r="N904" s="27">
        <v>0</v>
      </c>
      <c r="O904" s="27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  <c r="V904" s="24">
        <v>82956</v>
      </c>
      <c r="W904" s="46"/>
      <c r="X904" s="46"/>
      <c r="Y904" s="46"/>
      <c r="Z904" s="46"/>
      <c r="AE904" s="326"/>
      <c r="AF904" s="224"/>
      <c r="AG904" s="224"/>
    </row>
    <row r="905" spans="1:33" x14ac:dyDescent="0.25">
      <c r="A905" s="204" t="s">
        <v>841</v>
      </c>
      <c r="B905" s="26" t="s">
        <v>951</v>
      </c>
      <c r="C905" s="24">
        <f t="shared" si="201"/>
        <v>7588841.3700000001</v>
      </c>
      <c r="D905" s="24">
        <f t="shared" si="200"/>
        <v>4179489.37</v>
      </c>
      <c r="E905" s="24">
        <v>2166504</v>
      </c>
      <c r="F905" s="24">
        <v>386973</v>
      </c>
      <c r="G905" s="24">
        <v>619650</v>
      </c>
      <c r="H905" s="24">
        <v>150407</v>
      </c>
      <c r="I905" s="24">
        <v>855955.37</v>
      </c>
      <c r="J905" s="27">
        <v>0</v>
      </c>
      <c r="K905" s="27">
        <v>0</v>
      </c>
      <c r="L905" s="24">
        <v>736</v>
      </c>
      <c r="M905" s="24">
        <v>3342443</v>
      </c>
      <c r="N905" s="27">
        <v>0</v>
      </c>
      <c r="O905" s="27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66909</v>
      </c>
      <c r="W905" s="46"/>
      <c r="X905" s="46"/>
      <c r="Y905" s="46"/>
      <c r="Z905" s="46"/>
      <c r="AE905" s="224"/>
      <c r="AF905" s="224"/>
      <c r="AG905" s="224"/>
    </row>
    <row r="906" spans="1:33" x14ac:dyDescent="0.25">
      <c r="A906" s="204" t="s">
        <v>842</v>
      </c>
      <c r="B906" s="26" t="s">
        <v>952</v>
      </c>
      <c r="C906" s="24">
        <f t="shared" si="201"/>
        <v>8230152</v>
      </c>
      <c r="D906" s="24">
        <f t="shared" si="200"/>
        <v>8047707</v>
      </c>
      <c r="E906" s="24">
        <v>3292779</v>
      </c>
      <c r="F906" s="24">
        <v>851945</v>
      </c>
      <c r="G906" s="24">
        <v>1064947</v>
      </c>
      <c r="H906" s="24">
        <v>492554</v>
      </c>
      <c r="I906" s="24">
        <v>2345482</v>
      </c>
      <c r="J906" s="27">
        <v>0</v>
      </c>
      <c r="K906" s="27">
        <v>0</v>
      </c>
      <c r="L906" s="24">
        <v>0</v>
      </c>
      <c r="M906" s="24">
        <v>0</v>
      </c>
      <c r="N906" s="27">
        <v>0</v>
      </c>
      <c r="O906" s="27">
        <v>0</v>
      </c>
      <c r="P906" s="24">
        <v>0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  <c r="V906" s="24">
        <v>182445</v>
      </c>
      <c r="W906" s="46"/>
      <c r="X906" s="46"/>
      <c r="Y906" s="46"/>
      <c r="Z906" s="46"/>
      <c r="AE906" s="224"/>
      <c r="AF906" s="224"/>
      <c r="AG906" s="224"/>
    </row>
    <row r="907" spans="1:33" x14ac:dyDescent="0.25">
      <c r="A907" s="204" t="s">
        <v>843</v>
      </c>
      <c r="B907" s="26" t="s">
        <v>953</v>
      </c>
      <c r="C907" s="24">
        <f t="shared" si="201"/>
        <v>8561188</v>
      </c>
      <c r="D907" s="24">
        <f t="shared" si="200"/>
        <v>8378663</v>
      </c>
      <c r="E907" s="24">
        <v>3492197</v>
      </c>
      <c r="F907" s="24">
        <v>836303</v>
      </c>
      <c r="G907" s="24">
        <v>1215193</v>
      </c>
      <c r="H907" s="24">
        <v>485689</v>
      </c>
      <c r="I907" s="24">
        <v>2349281</v>
      </c>
      <c r="J907" s="27">
        <v>0</v>
      </c>
      <c r="K907" s="27">
        <v>0</v>
      </c>
      <c r="L907" s="24">
        <v>0</v>
      </c>
      <c r="M907" s="24">
        <v>0</v>
      </c>
      <c r="N907" s="27">
        <v>0</v>
      </c>
      <c r="O907" s="27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  <c r="V907" s="24">
        <v>182525</v>
      </c>
      <c r="W907" s="46"/>
      <c r="X907" s="46"/>
      <c r="Y907" s="46"/>
      <c r="Z907" s="46"/>
      <c r="AE907" s="224"/>
      <c r="AF907" s="224"/>
      <c r="AG907" s="224"/>
    </row>
    <row r="908" spans="1:33" x14ac:dyDescent="0.25">
      <c r="A908" s="204" t="s">
        <v>844</v>
      </c>
      <c r="B908" s="26" t="s">
        <v>954</v>
      </c>
      <c r="C908" s="24">
        <f t="shared" si="201"/>
        <v>20543773</v>
      </c>
      <c r="D908" s="24">
        <f t="shared" si="200"/>
        <v>10965291</v>
      </c>
      <c r="E908" s="24">
        <v>6317696</v>
      </c>
      <c r="F908" s="24">
        <v>787354</v>
      </c>
      <c r="G908" s="24">
        <v>1196576</v>
      </c>
      <c r="H908" s="24">
        <v>534293</v>
      </c>
      <c r="I908" s="24">
        <v>2129372</v>
      </c>
      <c r="J908" s="27">
        <v>0</v>
      </c>
      <c r="K908" s="27">
        <v>0</v>
      </c>
      <c r="L908" s="24">
        <v>1647</v>
      </c>
      <c r="M908" s="24">
        <v>9476450</v>
      </c>
      <c r="N908" s="27">
        <v>0</v>
      </c>
      <c r="O908" s="27">
        <v>0</v>
      </c>
      <c r="P908" s="24">
        <v>0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102032</v>
      </c>
      <c r="W908" s="46"/>
      <c r="X908" s="46"/>
      <c r="Y908" s="46"/>
      <c r="Z908" s="46"/>
      <c r="AE908" s="224"/>
      <c r="AF908" s="224"/>
      <c r="AG908" s="224"/>
    </row>
    <row r="909" spans="1:33" x14ac:dyDescent="0.25">
      <c r="A909" s="204" t="s">
        <v>845</v>
      </c>
      <c r="B909" s="26" t="s">
        <v>955</v>
      </c>
      <c r="C909" s="24">
        <f t="shared" si="201"/>
        <v>15402045</v>
      </c>
      <c r="D909" s="24">
        <f t="shared" si="200"/>
        <v>7885324</v>
      </c>
      <c r="E909" s="24">
        <v>4075277</v>
      </c>
      <c r="F909" s="24">
        <v>669506</v>
      </c>
      <c r="G909" s="24">
        <v>1051051</v>
      </c>
      <c r="H909" s="24">
        <v>492945</v>
      </c>
      <c r="I909" s="24">
        <v>1596545</v>
      </c>
      <c r="J909" s="27">
        <v>0</v>
      </c>
      <c r="K909" s="27">
        <v>0</v>
      </c>
      <c r="L909" s="24">
        <v>1269</v>
      </c>
      <c r="M909" s="24">
        <v>7420942</v>
      </c>
      <c r="N909" s="27">
        <v>0</v>
      </c>
      <c r="O909" s="27">
        <v>0</v>
      </c>
      <c r="P909" s="24">
        <v>0</v>
      </c>
      <c r="Q909" s="24">
        <v>0</v>
      </c>
      <c r="R909" s="24">
        <v>0</v>
      </c>
      <c r="S909" s="24">
        <v>0</v>
      </c>
      <c r="T909" s="24">
        <v>0</v>
      </c>
      <c r="U909" s="24">
        <v>0</v>
      </c>
      <c r="V909" s="24">
        <v>95779</v>
      </c>
      <c r="W909" s="46"/>
      <c r="X909" s="46"/>
      <c r="Y909" s="46"/>
      <c r="Z909" s="46"/>
    </row>
    <row r="910" spans="1:33" x14ac:dyDescent="0.25">
      <c r="A910" s="204" t="s">
        <v>846</v>
      </c>
      <c r="B910" s="26" t="s">
        <v>956</v>
      </c>
      <c r="C910" s="24">
        <f t="shared" si="201"/>
        <v>20137823</v>
      </c>
      <c r="D910" s="24">
        <f t="shared" si="200"/>
        <v>10842087</v>
      </c>
      <c r="E910" s="24">
        <v>5195944</v>
      </c>
      <c r="F910" s="24">
        <v>961992</v>
      </c>
      <c r="G910" s="24">
        <v>1743166</v>
      </c>
      <c r="H910" s="24">
        <v>712172</v>
      </c>
      <c r="I910" s="24">
        <v>2228813</v>
      </c>
      <c r="J910" s="27">
        <v>0</v>
      </c>
      <c r="K910" s="27">
        <v>0</v>
      </c>
      <c r="L910" s="24">
        <v>1647</v>
      </c>
      <c r="M910" s="24">
        <v>9194864</v>
      </c>
      <c r="N910" s="27">
        <v>0</v>
      </c>
      <c r="O910" s="27">
        <v>0</v>
      </c>
      <c r="P910" s="24">
        <v>0</v>
      </c>
      <c r="Q910" s="24">
        <v>0</v>
      </c>
      <c r="R910" s="24">
        <v>0</v>
      </c>
      <c r="S910" s="24">
        <v>0</v>
      </c>
      <c r="T910" s="24">
        <v>0</v>
      </c>
      <c r="U910" s="24">
        <v>0</v>
      </c>
      <c r="V910" s="24">
        <v>100872</v>
      </c>
      <c r="W910" s="46"/>
      <c r="X910" s="46"/>
      <c r="Y910" s="46"/>
      <c r="Z910" s="46"/>
    </row>
    <row r="911" spans="1:33" x14ac:dyDescent="0.25">
      <c r="A911" s="52" t="s">
        <v>847</v>
      </c>
      <c r="B911" s="124" t="s">
        <v>86</v>
      </c>
      <c r="C911" s="119">
        <f t="shared" si="201"/>
        <v>7990000</v>
      </c>
      <c r="D911" s="119">
        <v>0</v>
      </c>
      <c r="E911" s="119">
        <v>0</v>
      </c>
      <c r="F911" s="119">
        <v>0</v>
      </c>
      <c r="G911" s="119">
        <v>0</v>
      </c>
      <c r="H911" s="119">
        <v>0</v>
      </c>
      <c r="I911" s="119">
        <v>0</v>
      </c>
      <c r="J911" s="125">
        <v>0</v>
      </c>
      <c r="K911" s="125">
        <v>0</v>
      </c>
      <c r="L911" s="119">
        <v>0</v>
      </c>
      <c r="M911" s="119">
        <v>0</v>
      </c>
      <c r="N911" s="125">
        <v>0</v>
      </c>
      <c r="O911" s="125">
        <v>0</v>
      </c>
      <c r="P911" s="119">
        <v>885</v>
      </c>
      <c r="Q911" s="119">
        <v>7990000</v>
      </c>
      <c r="R911" s="119">
        <v>0</v>
      </c>
      <c r="S911" s="119">
        <v>0</v>
      </c>
      <c r="T911" s="119">
        <v>0</v>
      </c>
      <c r="U911" s="119">
        <v>0</v>
      </c>
      <c r="V911" s="119">
        <v>0</v>
      </c>
      <c r="W911" s="46"/>
      <c r="X911" s="46"/>
      <c r="Y911" s="46"/>
      <c r="Z911" s="46"/>
    </row>
    <row r="912" spans="1:33" x14ac:dyDescent="0.25">
      <c r="A912" s="204" t="s">
        <v>848</v>
      </c>
      <c r="B912" s="26" t="s">
        <v>957</v>
      </c>
      <c r="C912" s="24">
        <f t="shared" si="201"/>
        <v>9582304</v>
      </c>
      <c r="D912" s="24">
        <f t="shared" si="200"/>
        <v>3652677</v>
      </c>
      <c r="E912" s="24">
        <v>0</v>
      </c>
      <c r="F912" s="24">
        <v>546095</v>
      </c>
      <c r="G912" s="24">
        <v>857622</v>
      </c>
      <c r="H912" s="24">
        <v>191803</v>
      </c>
      <c r="I912" s="24">
        <v>2057157</v>
      </c>
      <c r="J912" s="27">
        <v>0</v>
      </c>
      <c r="K912" s="27">
        <v>0</v>
      </c>
      <c r="L912" s="24">
        <v>1222.0999999999999</v>
      </c>
      <c r="M912" s="24">
        <v>5833899</v>
      </c>
      <c r="N912" s="27">
        <v>0</v>
      </c>
      <c r="O912" s="27">
        <v>0</v>
      </c>
      <c r="P912" s="24">
        <v>0</v>
      </c>
      <c r="Q912" s="24">
        <v>0</v>
      </c>
      <c r="R912" s="24">
        <v>0</v>
      </c>
      <c r="S912" s="24">
        <v>0</v>
      </c>
      <c r="T912" s="24">
        <v>0</v>
      </c>
      <c r="U912" s="24">
        <v>0</v>
      </c>
      <c r="V912" s="24">
        <v>95728</v>
      </c>
      <c r="W912" s="46"/>
      <c r="X912" s="46"/>
      <c r="Y912" s="46"/>
      <c r="Z912" s="46"/>
    </row>
    <row r="913" spans="1:26" x14ac:dyDescent="0.25">
      <c r="A913" s="204" t="s">
        <v>77</v>
      </c>
      <c r="B913" s="26" t="s">
        <v>958</v>
      </c>
      <c r="C913" s="24">
        <f t="shared" si="201"/>
        <v>2969074</v>
      </c>
      <c r="D913" s="24">
        <f t="shared" si="200"/>
        <v>2969074</v>
      </c>
      <c r="E913" s="24">
        <v>0</v>
      </c>
      <c r="F913" s="24">
        <v>621946</v>
      </c>
      <c r="G913" s="24">
        <v>0</v>
      </c>
      <c r="H913" s="24">
        <v>264832</v>
      </c>
      <c r="I913" s="24">
        <v>2082296</v>
      </c>
      <c r="J913" s="27">
        <v>0</v>
      </c>
      <c r="K913" s="27">
        <v>0</v>
      </c>
      <c r="L913" s="24">
        <v>0</v>
      </c>
      <c r="M913" s="24">
        <v>0</v>
      </c>
      <c r="N913" s="27">
        <v>0</v>
      </c>
      <c r="O913" s="27">
        <v>0</v>
      </c>
      <c r="P913" s="24">
        <v>0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46"/>
      <c r="X913" s="46"/>
      <c r="Y913" s="46"/>
      <c r="Z913" s="46"/>
    </row>
    <row r="914" spans="1:26" x14ac:dyDescent="0.25">
      <c r="A914" s="204" t="s">
        <v>78</v>
      </c>
      <c r="B914" s="26" t="s">
        <v>959</v>
      </c>
      <c r="C914" s="24">
        <f t="shared" si="201"/>
        <v>7163994</v>
      </c>
      <c r="D914" s="24">
        <f t="shared" si="200"/>
        <v>7068158</v>
      </c>
      <c r="E914" s="24">
        <v>3792707</v>
      </c>
      <c r="F914" s="24">
        <v>787359</v>
      </c>
      <c r="G914" s="24">
        <v>0</v>
      </c>
      <c r="H914" s="24">
        <v>419999</v>
      </c>
      <c r="I914" s="24">
        <v>2068093</v>
      </c>
      <c r="J914" s="27">
        <v>0</v>
      </c>
      <c r="K914" s="27">
        <v>0</v>
      </c>
      <c r="L914" s="24">
        <v>1212.3</v>
      </c>
      <c r="M914" s="24">
        <v>0</v>
      </c>
      <c r="N914" s="27">
        <v>0</v>
      </c>
      <c r="O914" s="27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  <c r="V914" s="24">
        <v>95836</v>
      </c>
      <c r="W914" s="46"/>
      <c r="X914" s="46"/>
      <c r="Y914" s="46"/>
      <c r="Z914" s="46"/>
    </row>
    <row r="915" spans="1:26" x14ac:dyDescent="0.25">
      <c r="A915" s="204" t="s">
        <v>79</v>
      </c>
      <c r="B915" s="130" t="s">
        <v>194</v>
      </c>
      <c r="C915" s="24">
        <f t="shared" si="201"/>
        <v>9325573</v>
      </c>
      <c r="D915" s="151">
        <f t="shared" si="200"/>
        <v>0</v>
      </c>
      <c r="E915" s="151">
        <v>0</v>
      </c>
      <c r="F915" s="151">
        <v>0</v>
      </c>
      <c r="G915" s="151">
        <v>0</v>
      </c>
      <c r="H915" s="151">
        <v>0</v>
      </c>
      <c r="I915" s="151">
        <v>0</v>
      </c>
      <c r="J915" s="151">
        <v>0</v>
      </c>
      <c r="K915" s="151">
        <v>0</v>
      </c>
      <c r="L915" s="151">
        <v>493.3</v>
      </c>
      <c r="M915" s="151">
        <v>3300905</v>
      </c>
      <c r="N915" s="151">
        <v>0</v>
      </c>
      <c r="O915" s="151">
        <v>0</v>
      </c>
      <c r="P915" s="151">
        <v>1779.6</v>
      </c>
      <c r="Q915" s="151">
        <v>5761279</v>
      </c>
      <c r="R915" s="151">
        <v>0</v>
      </c>
      <c r="S915" s="151">
        <v>0</v>
      </c>
      <c r="T915" s="151">
        <v>0</v>
      </c>
      <c r="U915" s="151">
        <v>0</v>
      </c>
      <c r="V915" s="151">
        <v>263389</v>
      </c>
      <c r="W915" s="46"/>
      <c r="X915" s="46"/>
      <c r="Y915" s="46"/>
      <c r="Z915" s="46"/>
    </row>
    <row r="916" spans="1:26" x14ac:dyDescent="0.25">
      <c r="A916" s="204" t="s">
        <v>80</v>
      </c>
      <c r="B916" s="130" t="s">
        <v>101</v>
      </c>
      <c r="C916" s="24">
        <f t="shared" si="201"/>
        <v>60091</v>
      </c>
      <c r="D916" s="24">
        <f t="shared" si="200"/>
        <v>0</v>
      </c>
      <c r="E916" s="151">
        <v>0</v>
      </c>
      <c r="F916" s="151">
        <v>0</v>
      </c>
      <c r="G916" s="151">
        <v>0</v>
      </c>
      <c r="H916" s="151">
        <v>0</v>
      </c>
      <c r="I916" s="151">
        <v>0</v>
      </c>
      <c r="J916" s="151">
        <v>0</v>
      </c>
      <c r="K916" s="151">
        <v>0</v>
      </c>
      <c r="L916" s="151">
        <v>0</v>
      </c>
      <c r="M916" s="151">
        <v>0</v>
      </c>
      <c r="N916" s="151">
        <v>0</v>
      </c>
      <c r="O916" s="151">
        <v>0</v>
      </c>
      <c r="P916" s="151">
        <v>0</v>
      </c>
      <c r="Q916" s="151">
        <v>0</v>
      </c>
      <c r="R916" s="151">
        <v>0</v>
      </c>
      <c r="S916" s="151">
        <v>0</v>
      </c>
      <c r="T916" s="151">
        <v>0</v>
      </c>
      <c r="U916" s="151">
        <v>0</v>
      </c>
      <c r="V916" s="151">
        <v>60091</v>
      </c>
      <c r="W916" s="46"/>
      <c r="X916" s="46"/>
      <c r="Y916" s="46"/>
      <c r="Z916" s="46"/>
    </row>
    <row r="917" spans="1:26" x14ac:dyDescent="0.25">
      <c r="A917" s="204" t="s">
        <v>161</v>
      </c>
      <c r="B917" s="26" t="s">
        <v>960</v>
      </c>
      <c r="C917" s="24">
        <f t="shared" si="201"/>
        <v>4467237</v>
      </c>
      <c r="D917" s="24">
        <f t="shared" si="200"/>
        <v>3748275</v>
      </c>
      <c r="E917" s="24">
        <v>1561531.9999999998</v>
      </c>
      <c r="F917" s="24">
        <v>327117</v>
      </c>
      <c r="G917" s="24">
        <v>757054</v>
      </c>
      <c r="H917" s="24">
        <v>39520</v>
      </c>
      <c r="I917" s="24">
        <v>1063052</v>
      </c>
      <c r="J917" s="27">
        <v>0</v>
      </c>
      <c r="K917" s="24">
        <v>0</v>
      </c>
      <c r="L917" s="24">
        <v>0</v>
      </c>
      <c r="M917" s="24">
        <v>0</v>
      </c>
      <c r="N917" s="27">
        <v>0</v>
      </c>
      <c r="O917" s="27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  <c r="V917" s="24">
        <v>718962</v>
      </c>
      <c r="W917" s="46"/>
      <c r="X917" s="46"/>
      <c r="Y917" s="46"/>
      <c r="Z917" s="46"/>
    </row>
    <row r="918" spans="1:26" x14ac:dyDescent="0.25">
      <c r="A918" s="204" t="s">
        <v>203</v>
      </c>
      <c r="B918" s="26" t="s">
        <v>961</v>
      </c>
      <c r="C918" s="24">
        <f t="shared" si="201"/>
        <v>389146.81</v>
      </c>
      <c r="D918" s="24">
        <f t="shared" si="200"/>
        <v>389146.81</v>
      </c>
      <c r="E918" s="24">
        <v>0</v>
      </c>
      <c r="F918" s="24">
        <v>0</v>
      </c>
      <c r="G918" s="24">
        <v>0</v>
      </c>
      <c r="H918" s="24">
        <v>0</v>
      </c>
      <c r="I918" s="24">
        <v>389146.81</v>
      </c>
      <c r="J918" s="27">
        <v>0</v>
      </c>
      <c r="K918" s="27">
        <v>0</v>
      </c>
      <c r="L918" s="24">
        <v>0</v>
      </c>
      <c r="M918" s="24">
        <v>0</v>
      </c>
      <c r="N918" s="27">
        <v>0</v>
      </c>
      <c r="O918" s="27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46"/>
      <c r="X918" s="46"/>
      <c r="Y918" s="46"/>
      <c r="Z918" s="46"/>
    </row>
    <row r="919" spans="1:26" x14ac:dyDescent="0.25">
      <c r="A919" s="204" t="s">
        <v>204</v>
      </c>
      <c r="B919" s="26" t="s">
        <v>102</v>
      </c>
      <c r="C919" s="24">
        <f>D919+M919+Q919+S919+V919</f>
        <v>17779180.199999999</v>
      </c>
      <c r="D919" s="24">
        <f>SUM(E919:I919)</f>
        <v>17087217.199999999</v>
      </c>
      <c r="E919" s="151">
        <v>6057473</v>
      </c>
      <c r="F919" s="151">
        <v>3111621.6</v>
      </c>
      <c r="G919" s="151">
        <v>4476983</v>
      </c>
      <c r="H919" s="151">
        <v>1529175.6</v>
      </c>
      <c r="I919" s="151">
        <v>1911964</v>
      </c>
      <c r="J919" s="151">
        <v>0</v>
      </c>
      <c r="K919" s="151">
        <v>0</v>
      </c>
      <c r="L919" s="151">
        <v>0</v>
      </c>
      <c r="M919" s="151">
        <v>0</v>
      </c>
      <c r="N919" s="151">
        <v>0</v>
      </c>
      <c r="O919" s="151">
        <v>0</v>
      </c>
      <c r="P919" s="151">
        <v>0</v>
      </c>
      <c r="Q919" s="151">
        <v>0</v>
      </c>
      <c r="R919" s="151">
        <v>0</v>
      </c>
      <c r="S919" s="151">
        <v>0</v>
      </c>
      <c r="T919" s="151">
        <v>0</v>
      </c>
      <c r="U919" s="151">
        <v>0</v>
      </c>
      <c r="V919" s="151">
        <v>691963</v>
      </c>
      <c r="W919" s="46"/>
      <c r="X919" s="46"/>
      <c r="Y919" s="46"/>
      <c r="Z919" s="46"/>
    </row>
    <row r="920" spans="1:26" x14ac:dyDescent="0.25">
      <c r="A920" s="99" t="s">
        <v>509</v>
      </c>
      <c r="B920" s="101" t="s">
        <v>508</v>
      </c>
      <c r="C920" s="43">
        <f>D920+K920+M920+O920+Q920+S920+T920+U920+V920</f>
        <v>108516258.51000002</v>
      </c>
      <c r="D920" s="102">
        <f t="shared" ref="D920:V920" si="203">SUM(D921:D934)</f>
        <v>809282.64000000013</v>
      </c>
      <c r="E920" s="102">
        <f t="shared" si="203"/>
        <v>0</v>
      </c>
      <c r="F920" s="102">
        <f t="shared" si="203"/>
        <v>809282.64000000013</v>
      </c>
      <c r="G920" s="102">
        <f t="shared" si="203"/>
        <v>0</v>
      </c>
      <c r="H920" s="102">
        <f t="shared" si="203"/>
        <v>0</v>
      </c>
      <c r="I920" s="102">
        <f t="shared" si="203"/>
        <v>0</v>
      </c>
      <c r="J920" s="102">
        <f t="shared" si="203"/>
        <v>0</v>
      </c>
      <c r="K920" s="102">
        <f t="shared" si="203"/>
        <v>0</v>
      </c>
      <c r="L920" s="102">
        <f t="shared" si="203"/>
        <v>12156.639999999998</v>
      </c>
      <c r="M920" s="102">
        <f t="shared" si="203"/>
        <v>88149969.540000021</v>
      </c>
      <c r="N920" s="102">
        <f t="shared" si="203"/>
        <v>0</v>
      </c>
      <c r="O920" s="102">
        <f t="shared" si="203"/>
        <v>0</v>
      </c>
      <c r="P920" s="102">
        <f t="shared" si="203"/>
        <v>0</v>
      </c>
      <c r="Q920" s="102">
        <f t="shared" si="203"/>
        <v>18258043.329999998</v>
      </c>
      <c r="R920" s="102">
        <f t="shared" si="203"/>
        <v>0</v>
      </c>
      <c r="S920" s="102">
        <f t="shared" si="203"/>
        <v>0</v>
      </c>
      <c r="T920" s="102">
        <f t="shared" si="203"/>
        <v>0</v>
      </c>
      <c r="U920" s="102">
        <f t="shared" si="203"/>
        <v>0</v>
      </c>
      <c r="V920" s="102">
        <f t="shared" si="203"/>
        <v>1298963</v>
      </c>
      <c r="W920" s="46"/>
      <c r="X920" s="46"/>
      <c r="Y920" s="46"/>
      <c r="Z920" s="46"/>
    </row>
    <row r="921" spans="1:26" x14ac:dyDescent="0.25">
      <c r="A921" s="206" t="s">
        <v>510</v>
      </c>
      <c r="B921" s="430" t="s">
        <v>167</v>
      </c>
      <c r="C921" s="56">
        <f t="shared" ref="C921:C934" si="204">D921+M921+Q921+V921+S921</f>
        <v>10894021.609999999</v>
      </c>
      <c r="D921" s="56">
        <f t="shared" ref="D921:D932" si="205">SUM(E921:I921)</f>
        <v>0</v>
      </c>
      <c r="E921" s="234">
        <v>0</v>
      </c>
      <c r="F921" s="234">
        <v>0</v>
      </c>
      <c r="G921" s="234">
        <v>0</v>
      </c>
      <c r="H921" s="234">
        <v>0</v>
      </c>
      <c r="I921" s="234">
        <v>0</v>
      </c>
      <c r="J921" s="234">
        <v>0</v>
      </c>
      <c r="K921" s="234">
        <v>0</v>
      </c>
      <c r="L921" s="56">
        <v>1440</v>
      </c>
      <c r="M921" s="56">
        <v>10816425.609999999</v>
      </c>
      <c r="N921" s="234">
        <v>0</v>
      </c>
      <c r="O921" s="234">
        <v>0</v>
      </c>
      <c r="P921" s="234">
        <v>0</v>
      </c>
      <c r="Q921" s="234">
        <v>0</v>
      </c>
      <c r="R921" s="56">
        <v>0</v>
      </c>
      <c r="S921" s="56">
        <v>0</v>
      </c>
      <c r="T921" s="56">
        <v>0</v>
      </c>
      <c r="U921" s="56">
        <v>0</v>
      </c>
      <c r="V921" s="56">
        <v>77596</v>
      </c>
      <c r="W921" s="46"/>
      <c r="X921" s="46"/>
      <c r="Y921" s="46"/>
      <c r="Z921" s="46"/>
    </row>
    <row r="922" spans="1:26" x14ac:dyDescent="0.25">
      <c r="A922" s="206" t="s">
        <v>511</v>
      </c>
      <c r="B922" s="430" t="s">
        <v>1076</v>
      </c>
      <c r="C922" s="56">
        <f>D922+M922+Q922+V922+S922</f>
        <v>10884851.66</v>
      </c>
      <c r="D922" s="56">
        <f>SUM(E922:I922)</f>
        <v>0</v>
      </c>
      <c r="E922" s="234">
        <v>0</v>
      </c>
      <c r="F922" s="234">
        <v>0</v>
      </c>
      <c r="G922" s="234">
        <v>0</v>
      </c>
      <c r="H922" s="234">
        <v>0</v>
      </c>
      <c r="I922" s="234">
        <v>0</v>
      </c>
      <c r="J922" s="234">
        <v>0</v>
      </c>
      <c r="K922" s="234">
        <v>0</v>
      </c>
      <c r="L922" s="56">
        <v>1691.5</v>
      </c>
      <c r="M922" s="56">
        <v>10806339.66</v>
      </c>
      <c r="N922" s="234">
        <v>0</v>
      </c>
      <c r="O922" s="234">
        <v>0</v>
      </c>
      <c r="P922" s="234">
        <v>0</v>
      </c>
      <c r="Q922" s="234">
        <v>0</v>
      </c>
      <c r="R922" s="56">
        <v>0</v>
      </c>
      <c r="S922" s="56">
        <v>0</v>
      </c>
      <c r="T922" s="56">
        <v>0</v>
      </c>
      <c r="U922" s="56">
        <v>0</v>
      </c>
      <c r="V922" s="56">
        <v>78512</v>
      </c>
      <c r="W922" s="46"/>
      <c r="X922" s="46"/>
      <c r="Y922" s="46"/>
      <c r="Z922" s="46"/>
    </row>
    <row r="923" spans="1:26" x14ac:dyDescent="0.25">
      <c r="A923" s="206" t="s">
        <v>512</v>
      </c>
      <c r="B923" s="152" t="s">
        <v>1075</v>
      </c>
      <c r="C923" s="56">
        <f t="shared" si="204"/>
        <v>672672.96000000008</v>
      </c>
      <c r="D923" s="56">
        <f t="shared" si="205"/>
        <v>572872.96000000008</v>
      </c>
      <c r="E923" s="234">
        <v>0</v>
      </c>
      <c r="F923" s="56">
        <v>572872.96000000008</v>
      </c>
      <c r="G923" s="234">
        <v>0</v>
      </c>
      <c r="H923" s="234">
        <v>0</v>
      </c>
      <c r="I923" s="234">
        <v>0</v>
      </c>
      <c r="J923" s="234">
        <v>0</v>
      </c>
      <c r="K923" s="234">
        <v>0</v>
      </c>
      <c r="L923" s="56">
        <v>0</v>
      </c>
      <c r="M923" s="56">
        <v>0</v>
      </c>
      <c r="N923" s="234">
        <v>0</v>
      </c>
      <c r="O923" s="234">
        <v>0</v>
      </c>
      <c r="P923" s="234">
        <v>0</v>
      </c>
      <c r="Q923" s="234">
        <v>0</v>
      </c>
      <c r="R923" s="56">
        <v>0</v>
      </c>
      <c r="S923" s="56">
        <v>0</v>
      </c>
      <c r="T923" s="56">
        <v>0</v>
      </c>
      <c r="U923" s="56">
        <v>0</v>
      </c>
      <c r="V923" s="56">
        <v>99800</v>
      </c>
      <c r="W923" s="46"/>
      <c r="X923" s="46"/>
      <c r="Y923" s="46"/>
      <c r="Z923" s="46"/>
    </row>
    <row r="924" spans="1:26" x14ac:dyDescent="0.25">
      <c r="A924" s="206" t="s">
        <v>513</v>
      </c>
      <c r="B924" s="430" t="s">
        <v>1077</v>
      </c>
      <c r="C924" s="56">
        <f t="shared" si="204"/>
        <v>13648219.960000001</v>
      </c>
      <c r="D924" s="56">
        <f t="shared" si="205"/>
        <v>0</v>
      </c>
      <c r="E924" s="234">
        <v>0</v>
      </c>
      <c r="F924" s="234">
        <v>0</v>
      </c>
      <c r="G924" s="234">
        <v>0</v>
      </c>
      <c r="H924" s="234">
        <v>0</v>
      </c>
      <c r="I924" s="234">
        <v>0</v>
      </c>
      <c r="J924" s="234">
        <v>0</v>
      </c>
      <c r="K924" s="234">
        <v>0</v>
      </c>
      <c r="L924" s="56">
        <v>1857</v>
      </c>
      <c r="M924" s="56">
        <v>13569666.960000001</v>
      </c>
      <c r="N924" s="234">
        <v>0</v>
      </c>
      <c r="O924" s="234">
        <v>0</v>
      </c>
      <c r="P924" s="234">
        <v>0</v>
      </c>
      <c r="Q924" s="234">
        <v>0</v>
      </c>
      <c r="R924" s="56">
        <v>0</v>
      </c>
      <c r="S924" s="56">
        <v>0</v>
      </c>
      <c r="T924" s="56">
        <v>0</v>
      </c>
      <c r="U924" s="56">
        <v>0</v>
      </c>
      <c r="V924" s="56">
        <v>78553</v>
      </c>
      <c r="W924" s="46"/>
      <c r="X924" s="46"/>
      <c r="Y924" s="46"/>
      <c r="Z924" s="46"/>
    </row>
    <row r="925" spans="1:26" x14ac:dyDescent="0.25">
      <c r="A925" s="206" t="s">
        <v>514</v>
      </c>
      <c r="B925" s="430" t="s">
        <v>1078</v>
      </c>
      <c r="C925" s="56">
        <f t="shared" si="204"/>
        <v>4215006</v>
      </c>
      <c r="D925" s="56">
        <f t="shared" si="205"/>
        <v>0</v>
      </c>
      <c r="E925" s="234">
        <v>0</v>
      </c>
      <c r="F925" s="234">
        <v>0</v>
      </c>
      <c r="G925" s="234">
        <v>0</v>
      </c>
      <c r="H925" s="234">
        <v>0</v>
      </c>
      <c r="I925" s="234">
        <v>0</v>
      </c>
      <c r="J925" s="234">
        <v>0</v>
      </c>
      <c r="K925" s="234">
        <v>0</v>
      </c>
      <c r="L925" s="56">
        <v>616</v>
      </c>
      <c r="M925" s="56">
        <v>4145096</v>
      </c>
      <c r="N925" s="234">
        <v>0</v>
      </c>
      <c r="O925" s="234">
        <v>0</v>
      </c>
      <c r="P925" s="234">
        <v>0</v>
      </c>
      <c r="Q925" s="234">
        <v>0</v>
      </c>
      <c r="R925" s="56">
        <v>0</v>
      </c>
      <c r="S925" s="56">
        <v>0</v>
      </c>
      <c r="T925" s="56">
        <v>0</v>
      </c>
      <c r="U925" s="56">
        <v>0</v>
      </c>
      <c r="V925" s="56">
        <v>69910</v>
      </c>
      <c r="W925" s="46"/>
      <c r="X925" s="46"/>
      <c r="Y925" s="46"/>
      <c r="Z925" s="46"/>
    </row>
    <row r="926" spans="1:26" x14ac:dyDescent="0.25">
      <c r="A926" s="206" t="s">
        <v>515</v>
      </c>
      <c r="B926" s="430" t="s">
        <v>1079</v>
      </c>
      <c r="C926" s="56">
        <f t="shared" si="204"/>
        <v>6601633.7800000003</v>
      </c>
      <c r="D926" s="56">
        <f t="shared" si="205"/>
        <v>0</v>
      </c>
      <c r="E926" s="234">
        <v>0</v>
      </c>
      <c r="F926" s="234">
        <v>0</v>
      </c>
      <c r="G926" s="234">
        <v>0</v>
      </c>
      <c r="H926" s="234">
        <v>0</v>
      </c>
      <c r="I926" s="234">
        <v>0</v>
      </c>
      <c r="J926" s="234">
        <v>0</v>
      </c>
      <c r="K926" s="234">
        <v>0</v>
      </c>
      <c r="L926" s="56">
        <v>1214</v>
      </c>
      <c r="M926" s="56">
        <v>6527894.7800000003</v>
      </c>
      <c r="N926" s="234">
        <v>0</v>
      </c>
      <c r="O926" s="234">
        <v>0</v>
      </c>
      <c r="P926" s="234">
        <v>0</v>
      </c>
      <c r="Q926" s="234">
        <v>0</v>
      </c>
      <c r="R926" s="56">
        <v>0</v>
      </c>
      <c r="S926" s="56">
        <v>0</v>
      </c>
      <c r="T926" s="56">
        <v>0</v>
      </c>
      <c r="U926" s="56">
        <v>0</v>
      </c>
      <c r="V926" s="56">
        <v>73739</v>
      </c>
      <c r="W926" s="46"/>
      <c r="X926" s="46"/>
      <c r="Y926" s="46"/>
      <c r="Z926" s="46"/>
    </row>
    <row r="927" spans="1:26" x14ac:dyDescent="0.25">
      <c r="A927" s="206" t="s">
        <v>516</v>
      </c>
      <c r="B927" s="430" t="s">
        <v>1080</v>
      </c>
      <c r="C927" s="56">
        <f t="shared" si="204"/>
        <v>8368323.9499999993</v>
      </c>
      <c r="D927" s="56">
        <f t="shared" si="205"/>
        <v>0</v>
      </c>
      <c r="E927" s="234">
        <v>0</v>
      </c>
      <c r="F927" s="234">
        <v>0</v>
      </c>
      <c r="G927" s="234">
        <v>0</v>
      </c>
      <c r="H927" s="234">
        <v>0</v>
      </c>
      <c r="I927" s="234">
        <v>0</v>
      </c>
      <c r="J927" s="234">
        <v>0</v>
      </c>
      <c r="K927" s="234">
        <v>0</v>
      </c>
      <c r="L927" s="56">
        <v>1209</v>
      </c>
      <c r="M927" s="56">
        <v>8294715.9499999993</v>
      </c>
      <c r="N927" s="234">
        <v>0</v>
      </c>
      <c r="O927" s="234">
        <v>0</v>
      </c>
      <c r="P927" s="234">
        <v>0</v>
      </c>
      <c r="Q927" s="234">
        <v>0</v>
      </c>
      <c r="R927" s="56">
        <v>0</v>
      </c>
      <c r="S927" s="56">
        <v>0</v>
      </c>
      <c r="T927" s="56">
        <v>0</v>
      </c>
      <c r="U927" s="56">
        <v>0</v>
      </c>
      <c r="V927" s="56">
        <v>73608</v>
      </c>
      <c r="W927" s="46"/>
      <c r="X927" s="46"/>
      <c r="Y927" s="46"/>
      <c r="Z927" s="46"/>
    </row>
    <row r="928" spans="1:26" x14ac:dyDescent="0.25">
      <c r="A928" s="206" t="s">
        <v>517</v>
      </c>
      <c r="B928" s="430" t="s">
        <v>1081</v>
      </c>
      <c r="C928" s="56">
        <f t="shared" si="204"/>
        <v>6115563</v>
      </c>
      <c r="D928" s="56">
        <f t="shared" si="205"/>
        <v>0</v>
      </c>
      <c r="E928" s="234">
        <v>0</v>
      </c>
      <c r="F928" s="234">
        <v>0</v>
      </c>
      <c r="G928" s="234">
        <v>0</v>
      </c>
      <c r="H928" s="234">
        <v>0</v>
      </c>
      <c r="I928" s="234">
        <v>0</v>
      </c>
      <c r="J928" s="234">
        <v>0</v>
      </c>
      <c r="K928" s="234">
        <v>0</v>
      </c>
      <c r="L928" s="56">
        <v>1193</v>
      </c>
      <c r="M928" s="56">
        <v>6041957</v>
      </c>
      <c r="N928" s="234">
        <v>0</v>
      </c>
      <c r="O928" s="234">
        <v>0</v>
      </c>
      <c r="P928" s="234">
        <v>0</v>
      </c>
      <c r="Q928" s="234">
        <v>0</v>
      </c>
      <c r="R928" s="56">
        <v>0</v>
      </c>
      <c r="S928" s="56">
        <v>0</v>
      </c>
      <c r="T928" s="56">
        <v>0</v>
      </c>
      <c r="U928" s="56">
        <v>0</v>
      </c>
      <c r="V928" s="56">
        <v>73606</v>
      </c>
      <c r="W928" s="46"/>
      <c r="X928" s="46"/>
      <c r="Y928" s="46"/>
      <c r="Z928" s="46"/>
    </row>
    <row r="929" spans="1:32" x14ac:dyDescent="0.25">
      <c r="A929" s="206" t="s">
        <v>518</v>
      </c>
      <c r="B929" s="430" t="s">
        <v>1082</v>
      </c>
      <c r="C929" s="56">
        <f t="shared" si="204"/>
        <v>4812750.5999999996</v>
      </c>
      <c r="D929" s="56">
        <f t="shared" si="205"/>
        <v>0</v>
      </c>
      <c r="E929" s="234">
        <v>0</v>
      </c>
      <c r="F929" s="234">
        <v>0</v>
      </c>
      <c r="G929" s="234">
        <v>0</v>
      </c>
      <c r="H929" s="234">
        <v>0</v>
      </c>
      <c r="I929" s="234">
        <v>0</v>
      </c>
      <c r="J929" s="234">
        <v>0</v>
      </c>
      <c r="K929" s="234">
        <v>0</v>
      </c>
      <c r="L929" s="56">
        <v>659.13</v>
      </c>
      <c r="M929" s="56">
        <v>4743117.5999999996</v>
      </c>
      <c r="N929" s="234">
        <v>0</v>
      </c>
      <c r="O929" s="234">
        <v>0</v>
      </c>
      <c r="P929" s="234">
        <v>0</v>
      </c>
      <c r="Q929" s="234">
        <v>0</v>
      </c>
      <c r="R929" s="56">
        <v>0</v>
      </c>
      <c r="S929" s="56">
        <v>0</v>
      </c>
      <c r="T929" s="56">
        <v>0</v>
      </c>
      <c r="U929" s="56">
        <v>0</v>
      </c>
      <c r="V929" s="56">
        <v>69633</v>
      </c>
      <c r="W929" s="46"/>
      <c r="X929" s="46"/>
      <c r="Y929" s="46"/>
      <c r="Z929" s="46"/>
    </row>
    <row r="930" spans="1:32" x14ac:dyDescent="0.25">
      <c r="A930" s="206" t="s">
        <v>519</v>
      </c>
      <c r="B930" s="430" t="s">
        <v>1083</v>
      </c>
      <c r="C930" s="56">
        <f t="shared" si="204"/>
        <v>5256844.82</v>
      </c>
      <c r="D930" s="56">
        <f t="shared" si="205"/>
        <v>0</v>
      </c>
      <c r="E930" s="234">
        <v>0</v>
      </c>
      <c r="F930" s="234">
        <v>0</v>
      </c>
      <c r="G930" s="234">
        <v>0</v>
      </c>
      <c r="H930" s="234">
        <v>0</v>
      </c>
      <c r="I930" s="234">
        <v>0</v>
      </c>
      <c r="J930" s="234">
        <v>0</v>
      </c>
      <c r="K930" s="234">
        <v>0</v>
      </c>
      <c r="L930" s="56">
        <v>688.8</v>
      </c>
      <c r="M930" s="56">
        <v>5187251.82</v>
      </c>
      <c r="N930" s="234">
        <v>0</v>
      </c>
      <c r="O930" s="234">
        <v>0</v>
      </c>
      <c r="P930" s="234">
        <v>0</v>
      </c>
      <c r="Q930" s="234">
        <v>0</v>
      </c>
      <c r="R930" s="56">
        <v>0</v>
      </c>
      <c r="S930" s="56">
        <v>0</v>
      </c>
      <c r="T930" s="56">
        <v>0</v>
      </c>
      <c r="U930" s="56">
        <v>0</v>
      </c>
      <c r="V930" s="56">
        <v>69593</v>
      </c>
      <c r="W930" s="46"/>
      <c r="X930" s="46"/>
      <c r="Y930" s="46"/>
      <c r="Z930" s="46"/>
    </row>
    <row r="931" spans="1:32" x14ac:dyDescent="0.25">
      <c r="A931" s="206" t="s">
        <v>520</v>
      </c>
      <c r="B931" s="430" t="s">
        <v>1084</v>
      </c>
      <c r="C931" s="56">
        <f t="shared" si="204"/>
        <v>4122044.08</v>
      </c>
      <c r="D931" s="56">
        <f t="shared" si="205"/>
        <v>236409.68</v>
      </c>
      <c r="E931" s="234">
        <v>0</v>
      </c>
      <c r="F931" s="56">
        <v>236409.68</v>
      </c>
      <c r="G931" s="234">
        <v>0</v>
      </c>
      <c r="H931" s="234">
        <v>0</v>
      </c>
      <c r="I931" s="234">
        <v>0</v>
      </c>
      <c r="J931" s="234">
        <v>0</v>
      </c>
      <c r="K931" s="234">
        <v>0</v>
      </c>
      <c r="L931" s="56">
        <v>490.71</v>
      </c>
      <c r="M931" s="56">
        <v>3767145.4</v>
      </c>
      <c r="N931" s="234">
        <v>0</v>
      </c>
      <c r="O931" s="234">
        <v>0</v>
      </c>
      <c r="P931" s="234">
        <v>0</v>
      </c>
      <c r="Q931" s="234">
        <v>0</v>
      </c>
      <c r="R931" s="56">
        <v>0</v>
      </c>
      <c r="S931" s="56">
        <v>0</v>
      </c>
      <c r="T931" s="56">
        <v>0</v>
      </c>
      <c r="U931" s="56">
        <v>0</v>
      </c>
      <c r="V931" s="56">
        <v>118489</v>
      </c>
      <c r="W931" s="46"/>
      <c r="X931" s="46"/>
      <c r="Y931" s="46"/>
      <c r="Z931" s="46"/>
    </row>
    <row r="932" spans="1:32" x14ac:dyDescent="0.25">
      <c r="A932" s="206" t="s">
        <v>521</v>
      </c>
      <c r="B932" s="152" t="s">
        <v>1085</v>
      </c>
      <c r="C932" s="56">
        <f t="shared" si="204"/>
        <v>6908172.7599999998</v>
      </c>
      <c r="D932" s="56">
        <f t="shared" si="205"/>
        <v>0</v>
      </c>
      <c r="E932" s="234">
        <v>0</v>
      </c>
      <c r="F932" s="234">
        <v>0</v>
      </c>
      <c r="G932" s="234">
        <v>0</v>
      </c>
      <c r="H932" s="234">
        <v>0</v>
      </c>
      <c r="I932" s="234">
        <v>0</v>
      </c>
      <c r="J932" s="234">
        <v>0</v>
      </c>
      <c r="K932" s="234">
        <v>0</v>
      </c>
      <c r="L932" s="56">
        <v>1097.5</v>
      </c>
      <c r="M932" s="56">
        <v>6834516.7599999998</v>
      </c>
      <c r="N932" s="234">
        <v>0</v>
      </c>
      <c r="O932" s="234">
        <v>0</v>
      </c>
      <c r="P932" s="234">
        <v>0</v>
      </c>
      <c r="Q932" s="234">
        <v>0</v>
      </c>
      <c r="R932" s="56">
        <v>0</v>
      </c>
      <c r="S932" s="56">
        <v>0</v>
      </c>
      <c r="T932" s="56">
        <v>0</v>
      </c>
      <c r="U932" s="56">
        <v>0</v>
      </c>
      <c r="V932" s="56">
        <v>73656</v>
      </c>
      <c r="W932" s="46"/>
      <c r="X932" s="46"/>
      <c r="Y932" s="46"/>
      <c r="Z932" s="46"/>
    </row>
    <row r="933" spans="1:32" x14ac:dyDescent="0.25">
      <c r="A933" s="206" t="s">
        <v>522</v>
      </c>
      <c r="B933" s="152" t="s">
        <v>1055</v>
      </c>
      <c r="C933" s="56">
        <f t="shared" si="204"/>
        <v>18437674.329999998</v>
      </c>
      <c r="D933" s="56">
        <v>0</v>
      </c>
      <c r="E933" s="234">
        <v>0</v>
      </c>
      <c r="F933" s="234">
        <v>0</v>
      </c>
      <c r="G933" s="234">
        <v>0</v>
      </c>
      <c r="H933" s="234">
        <v>0</v>
      </c>
      <c r="I933" s="234">
        <v>0</v>
      </c>
      <c r="J933" s="234">
        <v>0</v>
      </c>
      <c r="K933" s="234">
        <v>0</v>
      </c>
      <c r="L933" s="56">
        <v>0</v>
      </c>
      <c r="M933" s="56">
        <v>0</v>
      </c>
      <c r="N933" s="234">
        <v>0</v>
      </c>
      <c r="O933" s="234">
        <v>0</v>
      </c>
      <c r="P933" s="234">
        <v>0</v>
      </c>
      <c r="Q933" s="56">
        <v>18258043.329999998</v>
      </c>
      <c r="R933" s="56">
        <v>0</v>
      </c>
      <c r="S933" s="56">
        <v>0</v>
      </c>
      <c r="T933" s="56">
        <v>0</v>
      </c>
      <c r="U933" s="56">
        <v>0</v>
      </c>
      <c r="V933" s="56">
        <v>179631</v>
      </c>
      <c r="W933" s="46"/>
      <c r="X933" s="46"/>
      <c r="Y933" s="46"/>
      <c r="Z933" s="46"/>
    </row>
    <row r="934" spans="1:32" x14ac:dyDescent="0.25">
      <c r="A934" s="206" t="s">
        <v>523</v>
      </c>
      <c r="B934" s="152" t="s">
        <v>40</v>
      </c>
      <c r="C934" s="56">
        <f t="shared" si="204"/>
        <v>7578479</v>
      </c>
      <c r="D934" s="56">
        <v>0</v>
      </c>
      <c r="E934" s="234">
        <v>0</v>
      </c>
      <c r="F934" s="234">
        <v>0</v>
      </c>
      <c r="G934" s="234">
        <v>0</v>
      </c>
      <c r="H934" s="234">
        <v>0</v>
      </c>
      <c r="I934" s="234">
        <v>0</v>
      </c>
      <c r="J934" s="234">
        <v>0</v>
      </c>
      <c r="K934" s="234">
        <v>0</v>
      </c>
      <c r="L934" s="56">
        <v>0</v>
      </c>
      <c r="M934" s="56">
        <v>7415842</v>
      </c>
      <c r="N934" s="234">
        <v>0</v>
      </c>
      <c r="O934" s="234">
        <v>0</v>
      </c>
      <c r="P934" s="234">
        <v>0</v>
      </c>
      <c r="Q934" s="234">
        <v>0</v>
      </c>
      <c r="R934" s="56">
        <v>0</v>
      </c>
      <c r="S934" s="56">
        <v>0</v>
      </c>
      <c r="T934" s="56">
        <v>0</v>
      </c>
      <c r="U934" s="56">
        <v>0</v>
      </c>
      <c r="V934" s="56">
        <v>162637</v>
      </c>
      <c r="W934" s="46"/>
      <c r="X934" s="46"/>
      <c r="Y934" s="46"/>
      <c r="Z934" s="46"/>
    </row>
    <row r="935" spans="1:32" s="15" customFormat="1" ht="14.25" customHeight="1" x14ac:dyDescent="0.25">
      <c r="A935" s="52" t="s">
        <v>526</v>
      </c>
      <c r="B935" s="41" t="s">
        <v>525</v>
      </c>
      <c r="C935" s="43">
        <f>D935+K935+M935+O935+Q935+S935+T935+U935+V935</f>
        <v>3569730.17</v>
      </c>
      <c r="D935" s="43">
        <f t="shared" ref="D935:V935" si="206">SUM(D936:D947)</f>
        <v>2324526.17</v>
      </c>
      <c r="E935" s="43">
        <f t="shared" si="206"/>
        <v>686387</v>
      </c>
      <c r="F935" s="43">
        <f t="shared" si="206"/>
        <v>323613</v>
      </c>
      <c r="G935" s="43">
        <f t="shared" si="206"/>
        <v>0</v>
      </c>
      <c r="H935" s="43">
        <f t="shared" si="206"/>
        <v>671397</v>
      </c>
      <c r="I935" s="43">
        <f t="shared" si="206"/>
        <v>643129.16999999993</v>
      </c>
      <c r="J935" s="43">
        <f t="shared" si="206"/>
        <v>0</v>
      </c>
      <c r="K935" s="43">
        <f t="shared" si="206"/>
        <v>0</v>
      </c>
      <c r="L935" s="43">
        <f t="shared" si="206"/>
        <v>0</v>
      </c>
      <c r="M935" s="43">
        <f t="shared" si="206"/>
        <v>0</v>
      </c>
      <c r="N935" s="43">
        <f t="shared" si="206"/>
        <v>0</v>
      </c>
      <c r="O935" s="43">
        <f t="shared" si="206"/>
        <v>0</v>
      </c>
      <c r="P935" s="43">
        <f t="shared" si="206"/>
        <v>0</v>
      </c>
      <c r="Q935" s="43">
        <f t="shared" si="206"/>
        <v>0</v>
      </c>
      <c r="R935" s="43">
        <f t="shared" si="206"/>
        <v>0</v>
      </c>
      <c r="S935" s="43">
        <f t="shared" si="206"/>
        <v>0</v>
      </c>
      <c r="T935" s="43">
        <f t="shared" si="206"/>
        <v>0</v>
      </c>
      <c r="U935" s="43">
        <f t="shared" si="206"/>
        <v>0</v>
      </c>
      <c r="V935" s="43">
        <f t="shared" si="206"/>
        <v>1245204</v>
      </c>
      <c r="W935" s="44"/>
      <c r="X935" s="46"/>
      <c r="Y935" s="46"/>
      <c r="Z935" s="46"/>
      <c r="AA935" s="10"/>
      <c r="AB935" s="10"/>
      <c r="AC935" s="10"/>
      <c r="AD935" s="10"/>
      <c r="AE935" s="10"/>
      <c r="AF935" s="10"/>
    </row>
    <row r="936" spans="1:32" s="15" customFormat="1" ht="15" customHeight="1" x14ac:dyDescent="0.25">
      <c r="A936" s="52" t="s">
        <v>527</v>
      </c>
      <c r="B936" s="221" t="s">
        <v>43</v>
      </c>
      <c r="C936" s="43">
        <f t="shared" ref="C936:C947" si="207">D936+K936+M936+O936+Q936+S936+T936+U936+V936</f>
        <v>55013</v>
      </c>
      <c r="D936" s="43">
        <f t="shared" ref="D936:D947" si="208">E936+F936+G936+H936+I936</f>
        <v>0</v>
      </c>
      <c r="E936" s="43">
        <v>0</v>
      </c>
      <c r="F936" s="137">
        <v>0</v>
      </c>
      <c r="G936" s="137">
        <v>0</v>
      </c>
      <c r="H936" s="43">
        <v>0</v>
      </c>
      <c r="I936" s="137">
        <v>0</v>
      </c>
      <c r="J936" s="43">
        <v>0</v>
      </c>
      <c r="K936" s="43">
        <v>0</v>
      </c>
      <c r="L936" s="137">
        <v>0</v>
      </c>
      <c r="M936" s="137">
        <v>0</v>
      </c>
      <c r="N936" s="43">
        <v>0</v>
      </c>
      <c r="O936" s="43">
        <v>0</v>
      </c>
      <c r="P936" s="43">
        <v>0</v>
      </c>
      <c r="Q936" s="43">
        <v>0</v>
      </c>
      <c r="R936" s="43">
        <v>0</v>
      </c>
      <c r="S936" s="43">
        <v>0</v>
      </c>
      <c r="T936" s="43">
        <v>0</v>
      </c>
      <c r="U936" s="43">
        <v>0</v>
      </c>
      <c r="V936" s="43">
        <v>55013</v>
      </c>
      <c r="W936" s="325"/>
      <c r="X936" s="325"/>
      <c r="Y936" s="325"/>
      <c r="Z936" s="325"/>
    </row>
    <row r="937" spans="1:32" ht="15" customHeight="1" x14ac:dyDescent="0.25">
      <c r="A937" s="204" t="s">
        <v>528</v>
      </c>
      <c r="B937" s="25" t="s">
        <v>44</v>
      </c>
      <c r="C937" s="237">
        <f t="shared" si="207"/>
        <v>339474</v>
      </c>
      <c r="D937" s="51">
        <f t="shared" si="208"/>
        <v>0</v>
      </c>
      <c r="E937" s="279">
        <v>0</v>
      </c>
      <c r="F937" s="24">
        <v>0</v>
      </c>
      <c r="G937" s="24">
        <v>0</v>
      </c>
      <c r="H937" s="297">
        <v>0</v>
      </c>
      <c r="I937" s="24">
        <v>0</v>
      </c>
      <c r="J937" s="280">
        <v>0</v>
      </c>
      <c r="K937" s="279">
        <v>0</v>
      </c>
      <c r="L937" s="24">
        <v>0</v>
      </c>
      <c r="M937" s="24">
        <v>0</v>
      </c>
      <c r="N937" s="280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339474</v>
      </c>
      <c r="W937" s="46"/>
      <c r="X937" s="46"/>
      <c r="Y937" s="46"/>
      <c r="Z937" s="46"/>
    </row>
    <row r="938" spans="1:32" ht="15" customHeight="1" x14ac:dyDescent="0.25">
      <c r="A938" s="204" t="s">
        <v>529</v>
      </c>
      <c r="B938" s="47" t="s">
        <v>1017</v>
      </c>
      <c r="C938" s="237">
        <f t="shared" si="207"/>
        <v>401635</v>
      </c>
      <c r="D938" s="51">
        <f t="shared" si="208"/>
        <v>401635</v>
      </c>
      <c r="E938" s="51">
        <v>0</v>
      </c>
      <c r="F938" s="168">
        <v>192996</v>
      </c>
      <c r="G938" s="168">
        <v>0</v>
      </c>
      <c r="H938" s="51">
        <v>0</v>
      </c>
      <c r="I938" s="168">
        <v>208639</v>
      </c>
      <c r="J938" s="51">
        <v>0</v>
      </c>
      <c r="K938" s="51">
        <v>0</v>
      </c>
      <c r="L938" s="168">
        <v>0</v>
      </c>
      <c r="M938" s="168">
        <v>0</v>
      </c>
      <c r="N938" s="51">
        <v>0</v>
      </c>
      <c r="O938" s="51">
        <v>0</v>
      </c>
      <c r="P938" s="51">
        <v>0</v>
      </c>
      <c r="Q938" s="51">
        <v>0</v>
      </c>
      <c r="R938" s="51">
        <v>0</v>
      </c>
      <c r="S938" s="51">
        <v>0</v>
      </c>
      <c r="T938" s="51">
        <v>0</v>
      </c>
      <c r="U938" s="51">
        <v>0</v>
      </c>
      <c r="V938" s="51">
        <v>0</v>
      </c>
      <c r="W938" s="46"/>
      <c r="X938" s="46"/>
      <c r="Y938" s="46"/>
      <c r="Z938" s="46"/>
    </row>
    <row r="939" spans="1:32" ht="15" customHeight="1" x14ac:dyDescent="0.25">
      <c r="A939" s="204" t="s">
        <v>530</v>
      </c>
      <c r="B939" s="47" t="s">
        <v>45</v>
      </c>
      <c r="C939" s="237">
        <f t="shared" si="207"/>
        <v>255431</v>
      </c>
      <c r="D939" s="51">
        <f t="shared" si="208"/>
        <v>0</v>
      </c>
      <c r="E939" s="51">
        <v>0</v>
      </c>
      <c r="F939" s="51">
        <v>0</v>
      </c>
      <c r="G939" s="51">
        <v>0</v>
      </c>
      <c r="H939" s="51">
        <v>0</v>
      </c>
      <c r="I939" s="51">
        <v>0</v>
      </c>
      <c r="J939" s="51">
        <v>0</v>
      </c>
      <c r="K939" s="51">
        <v>0</v>
      </c>
      <c r="L939" s="51">
        <v>0</v>
      </c>
      <c r="M939" s="51">
        <v>0</v>
      </c>
      <c r="N939" s="51">
        <v>0</v>
      </c>
      <c r="O939" s="51">
        <v>0</v>
      </c>
      <c r="P939" s="51">
        <v>0</v>
      </c>
      <c r="Q939" s="51">
        <v>0</v>
      </c>
      <c r="R939" s="51">
        <v>0</v>
      </c>
      <c r="S939" s="51">
        <v>0</v>
      </c>
      <c r="T939" s="51">
        <v>0</v>
      </c>
      <c r="U939" s="51">
        <v>0</v>
      </c>
      <c r="V939" s="51">
        <v>255431</v>
      </c>
      <c r="W939" s="46"/>
      <c r="X939" s="46"/>
      <c r="Y939" s="46"/>
      <c r="Z939" s="46"/>
    </row>
    <row r="940" spans="1:32" ht="15" customHeight="1" x14ac:dyDescent="0.25">
      <c r="A940" s="204" t="s">
        <v>531</v>
      </c>
      <c r="B940" s="47" t="s">
        <v>46</v>
      </c>
      <c r="C940" s="237">
        <f t="shared" si="207"/>
        <v>266505</v>
      </c>
      <c r="D940" s="51">
        <f t="shared" si="208"/>
        <v>0</v>
      </c>
      <c r="E940" s="51">
        <v>0</v>
      </c>
      <c r="F940" s="51">
        <v>0</v>
      </c>
      <c r="G940" s="51">
        <v>0</v>
      </c>
      <c r="H940" s="51">
        <v>0</v>
      </c>
      <c r="I940" s="51">
        <v>0</v>
      </c>
      <c r="J940" s="51">
        <v>0</v>
      </c>
      <c r="K940" s="51">
        <v>0</v>
      </c>
      <c r="L940" s="51">
        <v>0</v>
      </c>
      <c r="M940" s="51">
        <v>0</v>
      </c>
      <c r="N940" s="51">
        <v>0</v>
      </c>
      <c r="O940" s="51">
        <v>0</v>
      </c>
      <c r="P940" s="51">
        <v>0</v>
      </c>
      <c r="Q940" s="51">
        <v>0</v>
      </c>
      <c r="R940" s="51">
        <v>0</v>
      </c>
      <c r="S940" s="51">
        <v>0</v>
      </c>
      <c r="T940" s="51">
        <v>0</v>
      </c>
      <c r="U940" s="51">
        <v>0</v>
      </c>
      <c r="V940" s="51">
        <v>266505</v>
      </c>
      <c r="W940" s="46"/>
      <c r="X940" s="46"/>
      <c r="Y940" s="46"/>
      <c r="Z940" s="46"/>
    </row>
    <row r="941" spans="1:32" ht="15" customHeight="1" x14ac:dyDescent="0.25">
      <c r="A941" s="204" t="s">
        <v>532</v>
      </c>
      <c r="B941" s="47" t="s">
        <v>47</v>
      </c>
      <c r="C941" s="237">
        <f t="shared" si="207"/>
        <v>142768</v>
      </c>
      <c r="D941" s="51">
        <f t="shared" si="208"/>
        <v>0</v>
      </c>
      <c r="E941" s="51">
        <v>0</v>
      </c>
      <c r="F941" s="51">
        <v>0</v>
      </c>
      <c r="G941" s="51">
        <v>0</v>
      </c>
      <c r="H941" s="51">
        <v>0</v>
      </c>
      <c r="I941" s="51">
        <v>0</v>
      </c>
      <c r="J941" s="51">
        <v>0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51">
        <v>0</v>
      </c>
      <c r="Q941" s="51">
        <v>0</v>
      </c>
      <c r="R941" s="51">
        <v>0</v>
      </c>
      <c r="S941" s="51">
        <v>0</v>
      </c>
      <c r="T941" s="51">
        <v>0</v>
      </c>
      <c r="U941" s="51">
        <v>0</v>
      </c>
      <c r="V941" s="51">
        <v>142768</v>
      </c>
      <c r="W941" s="46"/>
      <c r="X941" s="46"/>
      <c r="Y941" s="46"/>
      <c r="Z941" s="46"/>
    </row>
    <row r="942" spans="1:32" ht="15" customHeight="1" x14ac:dyDescent="0.25">
      <c r="A942" s="204" t="s">
        <v>533</v>
      </c>
      <c r="B942" s="47" t="s">
        <v>48</v>
      </c>
      <c r="C942" s="237">
        <f t="shared" si="207"/>
        <v>1282058.17</v>
      </c>
      <c r="D942" s="51">
        <f t="shared" si="208"/>
        <v>1282058.17</v>
      </c>
      <c r="E942" s="51">
        <v>686387</v>
      </c>
      <c r="F942" s="51">
        <v>0</v>
      </c>
      <c r="G942" s="51">
        <v>0</v>
      </c>
      <c r="H942" s="51">
        <v>161181</v>
      </c>
      <c r="I942" s="51">
        <v>434490.17</v>
      </c>
      <c r="J942" s="51">
        <v>0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0</v>
      </c>
      <c r="R942" s="51">
        <v>0</v>
      </c>
      <c r="S942" s="51">
        <v>0</v>
      </c>
      <c r="T942" s="51">
        <v>0</v>
      </c>
      <c r="U942" s="51">
        <v>0</v>
      </c>
      <c r="V942" s="51">
        <v>0</v>
      </c>
      <c r="W942" s="46"/>
      <c r="X942" s="46"/>
      <c r="Y942" s="46"/>
      <c r="Z942" s="46"/>
    </row>
    <row r="943" spans="1:32" ht="15" customHeight="1" x14ac:dyDescent="0.25">
      <c r="A943" s="204" t="s">
        <v>1000</v>
      </c>
      <c r="B943" s="47" t="s">
        <v>1026</v>
      </c>
      <c r="C943" s="237">
        <f t="shared" si="207"/>
        <v>144344</v>
      </c>
      <c r="D943" s="51">
        <f t="shared" si="208"/>
        <v>75489</v>
      </c>
      <c r="E943" s="51">
        <v>0</v>
      </c>
      <c r="F943" s="51">
        <v>0</v>
      </c>
      <c r="G943" s="51">
        <v>0</v>
      </c>
      <c r="H943" s="51">
        <v>75489</v>
      </c>
      <c r="I943" s="51">
        <v>0</v>
      </c>
      <c r="J943" s="51">
        <v>0</v>
      </c>
      <c r="K943" s="51">
        <v>0</v>
      </c>
      <c r="L943" s="51">
        <v>0</v>
      </c>
      <c r="M943" s="51">
        <v>0</v>
      </c>
      <c r="N943" s="51">
        <v>0</v>
      </c>
      <c r="O943" s="51">
        <v>0</v>
      </c>
      <c r="P943" s="51">
        <v>0</v>
      </c>
      <c r="Q943" s="51">
        <v>0</v>
      </c>
      <c r="R943" s="51">
        <v>0</v>
      </c>
      <c r="S943" s="51">
        <v>0</v>
      </c>
      <c r="T943" s="51">
        <v>0</v>
      </c>
      <c r="U943" s="51">
        <v>0</v>
      </c>
      <c r="V943" s="51">
        <v>68855</v>
      </c>
      <c r="W943" s="46"/>
      <c r="X943" s="46"/>
      <c r="Y943" s="46"/>
      <c r="Z943" s="46"/>
    </row>
    <row r="944" spans="1:32" ht="15" customHeight="1" x14ac:dyDescent="0.25">
      <c r="A944" s="204" t="s">
        <v>1001</v>
      </c>
      <c r="B944" s="47" t="s">
        <v>49</v>
      </c>
      <c r="C944" s="237">
        <f t="shared" si="207"/>
        <v>117158</v>
      </c>
      <c r="D944" s="51">
        <f t="shared" si="208"/>
        <v>0</v>
      </c>
      <c r="E944" s="51">
        <v>0</v>
      </c>
      <c r="F944" s="51">
        <v>0</v>
      </c>
      <c r="G944" s="51">
        <v>0</v>
      </c>
      <c r="H944" s="51">
        <v>0</v>
      </c>
      <c r="I944" s="51">
        <v>0</v>
      </c>
      <c r="J944" s="51">
        <v>0</v>
      </c>
      <c r="K944" s="51">
        <v>0</v>
      </c>
      <c r="L944" s="51">
        <v>0</v>
      </c>
      <c r="M944" s="51">
        <v>0</v>
      </c>
      <c r="N944" s="51">
        <v>0</v>
      </c>
      <c r="O944" s="51">
        <v>0</v>
      </c>
      <c r="P944" s="51">
        <v>0</v>
      </c>
      <c r="Q944" s="51">
        <v>0</v>
      </c>
      <c r="R944" s="51">
        <v>0</v>
      </c>
      <c r="S944" s="51">
        <v>0</v>
      </c>
      <c r="T944" s="51">
        <v>0</v>
      </c>
      <c r="U944" s="51">
        <v>0</v>
      </c>
      <c r="V944" s="51">
        <v>117158</v>
      </c>
      <c r="W944" s="46"/>
      <c r="X944" s="46"/>
      <c r="Y944" s="46"/>
      <c r="Z944" s="46"/>
    </row>
    <row r="945" spans="1:26" ht="15" customHeight="1" x14ac:dyDescent="0.25">
      <c r="A945" s="204" t="s">
        <v>1002</v>
      </c>
      <c r="B945" s="47" t="s">
        <v>1027</v>
      </c>
      <c r="C945" s="237">
        <f t="shared" si="207"/>
        <v>202243</v>
      </c>
      <c r="D945" s="51">
        <f t="shared" si="208"/>
        <v>202243</v>
      </c>
      <c r="E945" s="51">
        <v>0</v>
      </c>
      <c r="F945" s="51">
        <v>0</v>
      </c>
      <c r="G945" s="51">
        <v>0</v>
      </c>
      <c r="H945" s="51">
        <v>202243</v>
      </c>
      <c r="I945" s="51">
        <v>0</v>
      </c>
      <c r="J945" s="51">
        <v>0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51">
        <v>0</v>
      </c>
      <c r="Q945" s="51">
        <v>0</v>
      </c>
      <c r="R945" s="51">
        <v>0</v>
      </c>
      <c r="S945" s="51">
        <v>0</v>
      </c>
      <c r="T945" s="51">
        <v>0</v>
      </c>
      <c r="U945" s="51">
        <v>0</v>
      </c>
      <c r="V945" s="51">
        <v>0</v>
      </c>
      <c r="W945" s="46"/>
      <c r="X945" s="46"/>
      <c r="Y945" s="46"/>
      <c r="Z945" s="46"/>
    </row>
    <row r="946" spans="1:26" ht="15" customHeight="1" x14ac:dyDescent="0.25">
      <c r="A946" s="204" t="s">
        <v>1003</v>
      </c>
      <c r="B946" s="47" t="s">
        <v>1029</v>
      </c>
      <c r="C946" s="237">
        <f t="shared" si="207"/>
        <v>255560</v>
      </c>
      <c r="D946" s="51">
        <f t="shared" si="208"/>
        <v>255560</v>
      </c>
      <c r="E946" s="51">
        <v>0</v>
      </c>
      <c r="F946" s="51">
        <v>130617</v>
      </c>
      <c r="G946" s="51">
        <v>0</v>
      </c>
      <c r="H946" s="51">
        <v>124943</v>
      </c>
      <c r="I946" s="51">
        <v>0</v>
      </c>
      <c r="J946" s="51">
        <v>0</v>
      </c>
      <c r="K946" s="51">
        <v>0</v>
      </c>
      <c r="L946" s="51">
        <v>0</v>
      </c>
      <c r="M946" s="51">
        <v>0</v>
      </c>
      <c r="N946" s="51">
        <v>0</v>
      </c>
      <c r="O946" s="51">
        <v>0</v>
      </c>
      <c r="P946" s="51">
        <v>0</v>
      </c>
      <c r="Q946" s="51">
        <v>0</v>
      </c>
      <c r="R946" s="51">
        <v>0</v>
      </c>
      <c r="S946" s="51">
        <v>0</v>
      </c>
      <c r="T946" s="51">
        <v>0</v>
      </c>
      <c r="U946" s="51">
        <v>0</v>
      </c>
      <c r="V946" s="51">
        <v>0</v>
      </c>
      <c r="W946" s="46"/>
      <c r="X946" s="46"/>
      <c r="Y946" s="46"/>
      <c r="Z946" s="46"/>
    </row>
    <row r="947" spans="1:26" ht="15" customHeight="1" x14ac:dyDescent="0.25">
      <c r="A947" s="204" t="s">
        <v>1004</v>
      </c>
      <c r="B947" s="47" t="s">
        <v>1021</v>
      </c>
      <c r="C947" s="237">
        <f t="shared" si="207"/>
        <v>107541</v>
      </c>
      <c r="D947" s="51">
        <f t="shared" si="208"/>
        <v>107541</v>
      </c>
      <c r="E947" s="51">
        <v>0</v>
      </c>
      <c r="F947" s="51">
        <v>0</v>
      </c>
      <c r="G947" s="51">
        <v>0</v>
      </c>
      <c r="H947" s="51">
        <v>107541</v>
      </c>
      <c r="I947" s="51">
        <v>0</v>
      </c>
      <c r="J947" s="51">
        <v>0</v>
      </c>
      <c r="K947" s="51">
        <v>0</v>
      </c>
      <c r="L947" s="51">
        <v>0</v>
      </c>
      <c r="M947" s="51">
        <v>0</v>
      </c>
      <c r="N947" s="51">
        <v>0</v>
      </c>
      <c r="O947" s="51">
        <v>0</v>
      </c>
      <c r="P947" s="51">
        <v>0</v>
      </c>
      <c r="Q947" s="51">
        <v>0</v>
      </c>
      <c r="R947" s="51">
        <v>0</v>
      </c>
      <c r="S947" s="51">
        <v>0</v>
      </c>
      <c r="T947" s="51">
        <v>0</v>
      </c>
      <c r="U947" s="51">
        <v>0</v>
      </c>
      <c r="V947" s="51">
        <v>0</v>
      </c>
      <c r="W947" s="46"/>
      <c r="X947" s="46"/>
      <c r="Y947" s="46"/>
      <c r="Z947" s="46"/>
    </row>
    <row r="948" spans="1:26" x14ac:dyDescent="0.25">
      <c r="A948" s="52" t="s">
        <v>534</v>
      </c>
      <c r="B948" s="41" t="s">
        <v>535</v>
      </c>
      <c r="C948" s="43">
        <f>D948+K948+M948+O948+Q948+S948+T948+U948+V948</f>
        <v>6772763</v>
      </c>
      <c r="D948" s="43">
        <f t="shared" ref="D948:V948" si="209">D949+D951+D954</f>
        <v>0</v>
      </c>
      <c r="E948" s="43">
        <f t="shared" si="209"/>
        <v>0</v>
      </c>
      <c r="F948" s="43">
        <f t="shared" si="209"/>
        <v>0</v>
      </c>
      <c r="G948" s="43">
        <f t="shared" si="209"/>
        <v>0</v>
      </c>
      <c r="H948" s="43">
        <f t="shared" si="209"/>
        <v>0</v>
      </c>
      <c r="I948" s="43">
        <f t="shared" si="209"/>
        <v>0</v>
      </c>
      <c r="J948" s="43">
        <f t="shared" si="209"/>
        <v>0</v>
      </c>
      <c r="K948" s="43">
        <f t="shared" si="209"/>
        <v>0</v>
      </c>
      <c r="L948" s="43">
        <f t="shared" si="209"/>
        <v>0</v>
      </c>
      <c r="M948" s="43">
        <f t="shared" si="209"/>
        <v>0</v>
      </c>
      <c r="N948" s="43">
        <f t="shared" si="209"/>
        <v>0</v>
      </c>
      <c r="O948" s="43">
        <f t="shared" si="209"/>
        <v>0</v>
      </c>
      <c r="P948" s="43">
        <f t="shared" si="209"/>
        <v>770.2</v>
      </c>
      <c r="Q948" s="43">
        <f t="shared" si="209"/>
        <v>6542207</v>
      </c>
      <c r="R948" s="43">
        <f t="shared" si="209"/>
        <v>0</v>
      </c>
      <c r="S948" s="43">
        <f t="shared" si="209"/>
        <v>0</v>
      </c>
      <c r="T948" s="43">
        <f t="shared" si="209"/>
        <v>0</v>
      </c>
      <c r="U948" s="43">
        <f t="shared" si="209"/>
        <v>0</v>
      </c>
      <c r="V948" s="43">
        <f t="shared" si="209"/>
        <v>230556</v>
      </c>
      <c r="W948" s="46"/>
      <c r="X948" s="46"/>
      <c r="Y948" s="46"/>
      <c r="Z948" s="46"/>
    </row>
    <row r="949" spans="1:26" s="15" customFormat="1" ht="14.25" customHeight="1" x14ac:dyDescent="0.25">
      <c r="A949" s="52" t="s">
        <v>538</v>
      </c>
      <c r="B949" s="41" t="s">
        <v>962</v>
      </c>
      <c r="C949" s="43">
        <f t="shared" ref="C949:V949" si="210">SUM(C950:C950)</f>
        <v>2615421</v>
      </c>
      <c r="D949" s="43">
        <f t="shared" si="210"/>
        <v>0</v>
      </c>
      <c r="E949" s="43">
        <f t="shared" si="210"/>
        <v>0</v>
      </c>
      <c r="F949" s="43">
        <f t="shared" si="210"/>
        <v>0</v>
      </c>
      <c r="G949" s="43">
        <f t="shared" si="210"/>
        <v>0</v>
      </c>
      <c r="H949" s="43">
        <f t="shared" si="210"/>
        <v>0</v>
      </c>
      <c r="I949" s="43">
        <f t="shared" si="210"/>
        <v>0</v>
      </c>
      <c r="J949" s="43">
        <f t="shared" si="210"/>
        <v>0</v>
      </c>
      <c r="K949" s="43">
        <f t="shared" si="210"/>
        <v>0</v>
      </c>
      <c r="L949" s="43">
        <f t="shared" si="210"/>
        <v>0</v>
      </c>
      <c r="M949" s="43">
        <f t="shared" si="210"/>
        <v>0</v>
      </c>
      <c r="N949" s="43">
        <f t="shared" si="210"/>
        <v>0</v>
      </c>
      <c r="O949" s="43">
        <f t="shared" si="210"/>
        <v>0</v>
      </c>
      <c r="P949" s="43">
        <f t="shared" si="210"/>
        <v>208.6</v>
      </c>
      <c r="Q949" s="43">
        <f t="shared" si="210"/>
        <v>2615421</v>
      </c>
      <c r="R949" s="43">
        <f t="shared" si="210"/>
        <v>0</v>
      </c>
      <c r="S949" s="43">
        <f t="shared" si="210"/>
        <v>0</v>
      </c>
      <c r="T949" s="43">
        <f t="shared" si="210"/>
        <v>0</v>
      </c>
      <c r="U949" s="43">
        <f t="shared" si="210"/>
        <v>0</v>
      </c>
      <c r="V949" s="43">
        <f t="shared" si="210"/>
        <v>0</v>
      </c>
      <c r="W949" s="44"/>
      <c r="X949" s="44"/>
      <c r="Y949" s="44"/>
      <c r="Z949" s="44"/>
    </row>
    <row r="950" spans="1:26" ht="15" customHeight="1" x14ac:dyDescent="0.25">
      <c r="A950" s="58" t="s">
        <v>539</v>
      </c>
      <c r="B950" s="47" t="s">
        <v>978</v>
      </c>
      <c r="C950" s="51">
        <f>D950+M950+O950+Q950+V950</f>
        <v>2615421</v>
      </c>
      <c r="D950" s="51">
        <f>SUM(E950:I950)</f>
        <v>0</v>
      </c>
      <c r="E950" s="168">
        <v>0</v>
      </c>
      <c r="F950" s="51">
        <v>0</v>
      </c>
      <c r="G950" s="51">
        <v>0</v>
      </c>
      <c r="H950" s="51">
        <v>0</v>
      </c>
      <c r="I950" s="51">
        <v>0</v>
      </c>
      <c r="J950" s="157">
        <v>0</v>
      </c>
      <c r="K950" s="157">
        <v>0</v>
      </c>
      <c r="L950" s="51">
        <v>0</v>
      </c>
      <c r="M950" s="51">
        <v>0</v>
      </c>
      <c r="N950" s="157">
        <v>0</v>
      </c>
      <c r="O950" s="157">
        <v>0</v>
      </c>
      <c r="P950" s="51">
        <v>208.6</v>
      </c>
      <c r="Q950" s="51">
        <v>2615421</v>
      </c>
      <c r="R950" s="51">
        <v>0</v>
      </c>
      <c r="S950" s="51">
        <v>0</v>
      </c>
      <c r="T950" s="51">
        <v>0</v>
      </c>
      <c r="U950" s="51">
        <v>0</v>
      </c>
      <c r="V950" s="51">
        <v>0</v>
      </c>
      <c r="W950" s="46"/>
      <c r="X950" s="46"/>
      <c r="Y950" s="46"/>
      <c r="Z950" s="46"/>
    </row>
    <row r="951" spans="1:26" s="15" customFormat="1" ht="14.25" customHeight="1" x14ac:dyDescent="0.25">
      <c r="A951" s="52" t="s">
        <v>998</v>
      </c>
      <c r="B951" s="41" t="s">
        <v>536</v>
      </c>
      <c r="C951" s="43">
        <f>SUM(C952:C953)</f>
        <v>230556</v>
      </c>
      <c r="D951" s="43">
        <f t="shared" ref="D951:V951" si="211">SUM(D952:D953)</f>
        <v>0</v>
      </c>
      <c r="E951" s="43">
        <f t="shared" si="211"/>
        <v>0</v>
      </c>
      <c r="F951" s="43">
        <f t="shared" si="211"/>
        <v>0</v>
      </c>
      <c r="G951" s="43">
        <f t="shared" si="211"/>
        <v>0</v>
      </c>
      <c r="H951" s="43">
        <f t="shared" si="211"/>
        <v>0</v>
      </c>
      <c r="I951" s="43">
        <f t="shared" si="211"/>
        <v>0</v>
      </c>
      <c r="J951" s="43">
        <f t="shared" si="211"/>
        <v>0</v>
      </c>
      <c r="K951" s="43">
        <f t="shared" si="211"/>
        <v>0</v>
      </c>
      <c r="L951" s="43">
        <f t="shared" si="211"/>
        <v>0</v>
      </c>
      <c r="M951" s="137">
        <f t="shared" si="211"/>
        <v>0</v>
      </c>
      <c r="N951" s="43">
        <f t="shared" si="211"/>
        <v>0</v>
      </c>
      <c r="O951" s="43">
        <f t="shared" si="211"/>
        <v>0</v>
      </c>
      <c r="P951" s="43">
        <f t="shared" si="211"/>
        <v>0</v>
      </c>
      <c r="Q951" s="137">
        <f t="shared" si="211"/>
        <v>0</v>
      </c>
      <c r="R951" s="43">
        <f t="shared" si="211"/>
        <v>0</v>
      </c>
      <c r="S951" s="43">
        <f t="shared" si="211"/>
        <v>0</v>
      </c>
      <c r="T951" s="43">
        <f t="shared" si="211"/>
        <v>0</v>
      </c>
      <c r="U951" s="43">
        <f t="shared" si="211"/>
        <v>0</v>
      </c>
      <c r="V951" s="43">
        <f t="shared" si="211"/>
        <v>230556</v>
      </c>
      <c r="W951" s="44"/>
      <c r="X951" s="44"/>
      <c r="Y951" s="44"/>
      <c r="Z951" s="44"/>
    </row>
    <row r="952" spans="1:26" s="15" customFormat="1" ht="14.25" customHeight="1" x14ac:dyDescent="0.25">
      <c r="A952" s="58" t="s">
        <v>999</v>
      </c>
      <c r="B952" s="114" t="s">
        <v>195</v>
      </c>
      <c r="C952" s="113">
        <f>D952+K952+M952+Q952+O952+S952+V952</f>
        <v>155134</v>
      </c>
      <c r="D952" s="24">
        <f>SUM(E952:I952)</f>
        <v>0</v>
      </c>
      <c r="E952" s="24">
        <v>0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  <c r="L952" s="279">
        <v>0</v>
      </c>
      <c r="M952" s="24">
        <v>0</v>
      </c>
      <c r="N952" s="280">
        <v>0</v>
      </c>
      <c r="O952" s="279">
        <v>0</v>
      </c>
      <c r="P952" s="279">
        <v>0</v>
      </c>
      <c r="Q952" s="24">
        <v>0</v>
      </c>
      <c r="R952" s="280">
        <v>0</v>
      </c>
      <c r="S952" s="24">
        <v>0</v>
      </c>
      <c r="T952" s="24">
        <v>0</v>
      </c>
      <c r="U952" s="24">
        <v>0</v>
      </c>
      <c r="V952" s="24">
        <v>155134</v>
      </c>
      <c r="W952" s="44"/>
      <c r="X952" s="44"/>
      <c r="Y952" s="44"/>
      <c r="Z952" s="44"/>
    </row>
    <row r="953" spans="1:26" s="15" customFormat="1" ht="14.25" customHeight="1" x14ac:dyDescent="0.25">
      <c r="A953" s="58" t="s">
        <v>1273</v>
      </c>
      <c r="B953" s="114" t="s">
        <v>196</v>
      </c>
      <c r="C953" s="113">
        <f>D953+K953+M953+Q953+O953+S953+V953</f>
        <v>75422</v>
      </c>
      <c r="D953" s="24">
        <f>SUM(E953:I953)</f>
        <v>0</v>
      </c>
      <c r="E953" s="24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83">
        <v>0</v>
      </c>
      <c r="N953" s="24">
        <v>0</v>
      </c>
      <c r="O953" s="279">
        <v>0</v>
      </c>
      <c r="P953" s="279">
        <v>0</v>
      </c>
      <c r="Q953" s="24">
        <v>0</v>
      </c>
      <c r="R953" s="280">
        <v>0</v>
      </c>
      <c r="S953" s="24">
        <v>0</v>
      </c>
      <c r="T953" s="24">
        <v>0</v>
      </c>
      <c r="U953" s="24">
        <v>0</v>
      </c>
      <c r="V953" s="24">
        <v>75422</v>
      </c>
      <c r="W953" s="44"/>
      <c r="X953" s="44"/>
      <c r="Y953" s="44"/>
      <c r="Z953" s="44"/>
    </row>
    <row r="954" spans="1:26" s="15" customFormat="1" x14ac:dyDescent="0.25">
      <c r="A954" s="52" t="s">
        <v>1200</v>
      </c>
      <c r="B954" s="41" t="s">
        <v>1196</v>
      </c>
      <c r="C954" s="43">
        <f>C955</f>
        <v>3926786</v>
      </c>
      <c r="D954" s="43">
        <f t="shared" ref="D954:V954" si="212">D955</f>
        <v>0</v>
      </c>
      <c r="E954" s="43">
        <f t="shared" si="212"/>
        <v>0</v>
      </c>
      <c r="F954" s="43">
        <f t="shared" si="212"/>
        <v>0</v>
      </c>
      <c r="G954" s="43">
        <f t="shared" si="212"/>
        <v>0</v>
      </c>
      <c r="H954" s="43">
        <f t="shared" si="212"/>
        <v>0</v>
      </c>
      <c r="I954" s="43">
        <f t="shared" si="212"/>
        <v>0</v>
      </c>
      <c r="J954" s="43">
        <f t="shared" si="212"/>
        <v>0</v>
      </c>
      <c r="K954" s="43">
        <f t="shared" si="212"/>
        <v>0</v>
      </c>
      <c r="L954" s="43">
        <f t="shared" si="212"/>
        <v>0</v>
      </c>
      <c r="M954" s="43">
        <f t="shared" si="212"/>
        <v>0</v>
      </c>
      <c r="N954" s="43">
        <f t="shared" si="212"/>
        <v>0</v>
      </c>
      <c r="O954" s="43">
        <f t="shared" si="212"/>
        <v>0</v>
      </c>
      <c r="P954" s="43">
        <f t="shared" si="212"/>
        <v>561.6</v>
      </c>
      <c r="Q954" s="138">
        <f t="shared" si="212"/>
        <v>3926786</v>
      </c>
      <c r="R954" s="43">
        <f t="shared" si="212"/>
        <v>0</v>
      </c>
      <c r="S954" s="43">
        <f t="shared" si="212"/>
        <v>0</v>
      </c>
      <c r="T954" s="43">
        <f t="shared" si="212"/>
        <v>0</v>
      </c>
      <c r="U954" s="43">
        <f t="shared" si="212"/>
        <v>0</v>
      </c>
      <c r="V954" s="43">
        <f t="shared" si="212"/>
        <v>0</v>
      </c>
      <c r="W954" s="143"/>
      <c r="X954" s="44"/>
      <c r="Y954" s="44"/>
      <c r="Z954" s="44"/>
    </row>
    <row r="955" spans="1:26" s="15" customFormat="1" x14ac:dyDescent="0.25">
      <c r="A955" s="58" t="s">
        <v>1201</v>
      </c>
      <c r="B955" s="47" t="s">
        <v>1199</v>
      </c>
      <c r="C955" s="51">
        <f>D955+M955+O955+Q955+V955</f>
        <v>3926786</v>
      </c>
      <c r="D955" s="51">
        <f>SUM(E955:I955)</f>
        <v>0</v>
      </c>
      <c r="E955" s="51">
        <v>0</v>
      </c>
      <c r="F955" s="51">
        <v>0</v>
      </c>
      <c r="G955" s="51">
        <v>0</v>
      </c>
      <c r="H955" s="51">
        <v>0</v>
      </c>
      <c r="I955" s="51">
        <v>0</v>
      </c>
      <c r="J955" s="157">
        <v>0</v>
      </c>
      <c r="K955" s="157">
        <v>0</v>
      </c>
      <c r="L955" s="51">
        <v>0</v>
      </c>
      <c r="M955" s="51">
        <v>0</v>
      </c>
      <c r="N955" s="157">
        <v>0</v>
      </c>
      <c r="O955" s="157">
        <v>0</v>
      </c>
      <c r="P955" s="157">
        <v>561.6</v>
      </c>
      <c r="Q955" s="51">
        <v>3926786</v>
      </c>
      <c r="R955" s="157">
        <v>0</v>
      </c>
      <c r="S955" s="51">
        <v>0</v>
      </c>
      <c r="T955" s="51">
        <v>0</v>
      </c>
      <c r="U955" s="51">
        <v>0</v>
      </c>
      <c r="V955" s="51">
        <v>0</v>
      </c>
      <c r="W955" s="143"/>
      <c r="X955" s="44"/>
      <c r="Y955" s="44"/>
      <c r="Z955" s="44"/>
    </row>
    <row r="956" spans="1:26" x14ac:dyDescent="0.25">
      <c r="A956" s="52" t="s">
        <v>540</v>
      </c>
      <c r="B956" s="41" t="s">
        <v>541</v>
      </c>
      <c r="C956" s="43">
        <f>C957+C958+C961+C962+C964</f>
        <v>7993854.6600000001</v>
      </c>
      <c r="D956" s="43">
        <f t="shared" ref="D956:V956" si="213">D957+D958+D961+D962+D964</f>
        <v>1176457</v>
      </c>
      <c r="E956" s="43">
        <f t="shared" si="213"/>
        <v>839180</v>
      </c>
      <c r="F956" s="43">
        <f t="shared" si="213"/>
        <v>0</v>
      </c>
      <c r="G956" s="43">
        <f t="shared" si="213"/>
        <v>0</v>
      </c>
      <c r="H956" s="43">
        <f t="shared" si="213"/>
        <v>0</v>
      </c>
      <c r="I956" s="43">
        <f t="shared" si="213"/>
        <v>337277</v>
      </c>
      <c r="J956" s="43">
        <f t="shared" si="213"/>
        <v>0</v>
      </c>
      <c r="K956" s="43">
        <f t="shared" si="213"/>
        <v>0</v>
      </c>
      <c r="L956" s="43">
        <f t="shared" si="213"/>
        <v>312.5</v>
      </c>
      <c r="M956" s="43">
        <f t="shared" si="213"/>
        <v>2185273</v>
      </c>
      <c r="N956" s="43">
        <f t="shared" si="213"/>
        <v>0</v>
      </c>
      <c r="O956" s="43">
        <f t="shared" si="213"/>
        <v>0</v>
      </c>
      <c r="P956" s="43">
        <f t="shared" si="213"/>
        <v>342.11</v>
      </c>
      <c r="Q956" s="43">
        <f t="shared" si="213"/>
        <v>3907381.66</v>
      </c>
      <c r="R956" s="43">
        <f t="shared" si="213"/>
        <v>0</v>
      </c>
      <c r="S956" s="43">
        <f t="shared" si="213"/>
        <v>0</v>
      </c>
      <c r="T956" s="43">
        <f t="shared" si="213"/>
        <v>0</v>
      </c>
      <c r="U956" s="43">
        <f t="shared" si="213"/>
        <v>0</v>
      </c>
      <c r="V956" s="43">
        <f t="shared" si="213"/>
        <v>724743</v>
      </c>
      <c r="W956" s="46"/>
      <c r="X956" s="46"/>
      <c r="Y956" s="46"/>
      <c r="Z956" s="46"/>
    </row>
    <row r="957" spans="1:26" s="15" customFormat="1" ht="14.25" customHeight="1" x14ac:dyDescent="0.25">
      <c r="A957" s="52" t="s">
        <v>543</v>
      </c>
      <c r="B957" s="41" t="s">
        <v>542</v>
      </c>
      <c r="C957" s="43">
        <v>0</v>
      </c>
      <c r="D957" s="43">
        <v>0</v>
      </c>
      <c r="E957" s="43">
        <v>0</v>
      </c>
      <c r="F957" s="43">
        <v>0</v>
      </c>
      <c r="G957" s="43">
        <v>0</v>
      </c>
      <c r="H957" s="43">
        <v>0</v>
      </c>
      <c r="I957" s="43">
        <v>0</v>
      </c>
      <c r="J957" s="43">
        <v>0</v>
      </c>
      <c r="K957" s="43">
        <v>0</v>
      </c>
      <c r="L957" s="43">
        <v>0</v>
      </c>
      <c r="M957" s="43">
        <v>0</v>
      </c>
      <c r="N957" s="43">
        <v>0</v>
      </c>
      <c r="O957" s="43">
        <v>0</v>
      </c>
      <c r="P957" s="43">
        <v>0</v>
      </c>
      <c r="Q957" s="43">
        <v>0</v>
      </c>
      <c r="R957" s="43">
        <v>0</v>
      </c>
      <c r="S957" s="43">
        <v>0</v>
      </c>
      <c r="T957" s="43">
        <v>0</v>
      </c>
      <c r="U957" s="43">
        <v>0</v>
      </c>
      <c r="V957" s="43">
        <v>0</v>
      </c>
      <c r="W957" s="44"/>
      <c r="X957" s="44"/>
      <c r="Y957" s="44"/>
      <c r="Z957" s="44"/>
    </row>
    <row r="958" spans="1:26" s="15" customFormat="1" ht="14.25" customHeight="1" x14ac:dyDescent="0.25">
      <c r="A958" s="52" t="s">
        <v>596</v>
      </c>
      <c r="B958" s="41" t="s">
        <v>598</v>
      </c>
      <c r="C958" s="43">
        <f>C959+C960</f>
        <v>6429931.6600000001</v>
      </c>
      <c r="D958" s="43">
        <f t="shared" ref="D958:V958" si="214">D959+D960</f>
        <v>337277</v>
      </c>
      <c r="E958" s="43">
        <f t="shared" si="214"/>
        <v>0</v>
      </c>
      <c r="F958" s="43">
        <f t="shared" si="214"/>
        <v>0</v>
      </c>
      <c r="G958" s="43">
        <f t="shared" si="214"/>
        <v>0</v>
      </c>
      <c r="H958" s="43">
        <f t="shared" si="214"/>
        <v>0</v>
      </c>
      <c r="I958" s="43">
        <f t="shared" si="214"/>
        <v>337277</v>
      </c>
      <c r="J958" s="43">
        <f t="shared" si="214"/>
        <v>0</v>
      </c>
      <c r="K958" s="43">
        <f t="shared" si="214"/>
        <v>0</v>
      </c>
      <c r="L958" s="43">
        <f t="shared" si="214"/>
        <v>312.5</v>
      </c>
      <c r="M958" s="43">
        <f t="shared" si="214"/>
        <v>2185273</v>
      </c>
      <c r="N958" s="43">
        <f t="shared" si="214"/>
        <v>0</v>
      </c>
      <c r="O958" s="43">
        <f t="shared" si="214"/>
        <v>0</v>
      </c>
      <c r="P958" s="43">
        <f t="shared" si="214"/>
        <v>342.11</v>
      </c>
      <c r="Q958" s="43">
        <f t="shared" si="214"/>
        <v>3907381.66</v>
      </c>
      <c r="R958" s="43">
        <f t="shared" si="214"/>
        <v>0</v>
      </c>
      <c r="S958" s="43">
        <f t="shared" si="214"/>
        <v>0</v>
      </c>
      <c r="T958" s="43">
        <f t="shared" si="214"/>
        <v>0</v>
      </c>
      <c r="U958" s="43">
        <f t="shared" si="214"/>
        <v>0</v>
      </c>
      <c r="V958" s="43">
        <f t="shared" si="214"/>
        <v>0</v>
      </c>
      <c r="W958" s="44"/>
      <c r="X958" s="44"/>
      <c r="Y958" s="44"/>
      <c r="Z958" s="44"/>
    </row>
    <row r="959" spans="1:26" ht="15" customHeight="1" x14ac:dyDescent="0.25">
      <c r="A959" s="58" t="s">
        <v>597</v>
      </c>
      <c r="B959" s="323" t="s">
        <v>599</v>
      </c>
      <c r="C959" s="24">
        <f>SUM(D959+M959+V959)</f>
        <v>2522550</v>
      </c>
      <c r="D959" s="24">
        <f>SUM(H959+I959)</f>
        <v>337277</v>
      </c>
      <c r="E959" s="24">
        <v>0</v>
      </c>
      <c r="F959" s="24">
        <v>0</v>
      </c>
      <c r="G959" s="24">
        <v>0</v>
      </c>
      <c r="H959" s="24">
        <v>0</v>
      </c>
      <c r="I959" s="24">
        <v>337277</v>
      </c>
      <c r="J959" s="24">
        <v>0</v>
      </c>
      <c r="K959" s="24">
        <v>0</v>
      </c>
      <c r="L959" s="119">
        <v>312.5</v>
      </c>
      <c r="M959" s="24">
        <v>2185273</v>
      </c>
      <c r="N959" s="24">
        <v>0</v>
      </c>
      <c r="O959" s="24">
        <v>0</v>
      </c>
      <c r="P959" s="24">
        <v>0</v>
      </c>
      <c r="Q959" s="24">
        <v>0</v>
      </c>
      <c r="R959" s="24">
        <v>0</v>
      </c>
      <c r="S959" s="24">
        <v>0</v>
      </c>
      <c r="T959" s="24">
        <v>0</v>
      </c>
      <c r="U959" s="24">
        <v>0</v>
      </c>
      <c r="V959" s="24">
        <v>0</v>
      </c>
      <c r="W959" s="46"/>
      <c r="X959" s="46"/>
      <c r="Y959" s="46"/>
      <c r="Z959" s="46"/>
    </row>
    <row r="960" spans="1:26" ht="15" customHeight="1" x14ac:dyDescent="0.25">
      <c r="A960" s="58" t="s">
        <v>1046</v>
      </c>
      <c r="B960" s="323" t="s">
        <v>595</v>
      </c>
      <c r="C960" s="113">
        <f>SUM(D960+K960+M960+O960+Q960+S960+T960+U960+V960)</f>
        <v>3907381.66</v>
      </c>
      <c r="D960" s="356">
        <f>SUM(E960:F960:G960:G960:H960:I960)</f>
        <v>0</v>
      </c>
      <c r="E960" s="356">
        <v>0</v>
      </c>
      <c r="F960" s="356">
        <v>0</v>
      </c>
      <c r="G960" s="356">
        <v>0</v>
      </c>
      <c r="H960" s="356">
        <v>0</v>
      </c>
      <c r="I960" s="356">
        <v>0</v>
      </c>
      <c r="J960" s="356">
        <v>0</v>
      </c>
      <c r="K960" s="356">
        <v>0</v>
      </c>
      <c r="L960" s="356">
        <v>0</v>
      </c>
      <c r="M960" s="356">
        <v>0</v>
      </c>
      <c r="N960" s="356">
        <v>0</v>
      </c>
      <c r="O960" s="356">
        <v>0</v>
      </c>
      <c r="P960" s="24">
        <v>342.11</v>
      </c>
      <c r="Q960" s="24">
        <v>3907381.66</v>
      </c>
      <c r="R960" s="356">
        <v>0</v>
      </c>
      <c r="S960" s="356">
        <v>0</v>
      </c>
      <c r="T960" s="356">
        <v>0</v>
      </c>
      <c r="U960" s="356">
        <v>0</v>
      </c>
      <c r="V960" s="356">
        <v>0</v>
      </c>
      <c r="W960" s="46"/>
      <c r="X960" s="46"/>
      <c r="Y960" s="46"/>
      <c r="Z960" s="46"/>
    </row>
    <row r="961" spans="1:26" s="15" customFormat="1" ht="14.25" customHeight="1" x14ac:dyDescent="0.25">
      <c r="A961" s="52" t="s">
        <v>601</v>
      </c>
      <c r="B961" s="41" t="s">
        <v>603</v>
      </c>
      <c r="C961" s="43">
        <v>0</v>
      </c>
      <c r="D961" s="43">
        <v>0</v>
      </c>
      <c r="E961" s="43">
        <v>0</v>
      </c>
      <c r="F961" s="43">
        <v>0</v>
      </c>
      <c r="G961" s="43">
        <v>0</v>
      </c>
      <c r="H961" s="43">
        <v>0</v>
      </c>
      <c r="I961" s="43">
        <v>0</v>
      </c>
      <c r="J961" s="43">
        <v>0</v>
      </c>
      <c r="K961" s="43">
        <v>0</v>
      </c>
      <c r="L961" s="43">
        <v>0</v>
      </c>
      <c r="M961" s="43">
        <v>0</v>
      </c>
      <c r="N961" s="43">
        <v>0</v>
      </c>
      <c r="O961" s="43">
        <v>0</v>
      </c>
      <c r="P961" s="43">
        <v>0</v>
      </c>
      <c r="Q961" s="43">
        <v>0</v>
      </c>
      <c r="R961" s="43">
        <v>0</v>
      </c>
      <c r="S961" s="43">
        <v>0</v>
      </c>
      <c r="T961" s="43">
        <v>0</v>
      </c>
      <c r="U961" s="43">
        <v>0</v>
      </c>
      <c r="V961" s="43">
        <v>0</v>
      </c>
      <c r="W961" s="44"/>
      <c r="X961" s="44"/>
      <c r="Y961" s="44"/>
      <c r="Z961" s="44"/>
    </row>
    <row r="962" spans="1:26" s="15" customFormat="1" ht="14.25" customHeight="1" x14ac:dyDescent="0.25">
      <c r="A962" s="52" t="s">
        <v>620</v>
      </c>
      <c r="B962" s="41" t="s">
        <v>623</v>
      </c>
      <c r="C962" s="43">
        <f t="shared" ref="C962:V962" si="215">SUM(C963:C963)</f>
        <v>839180</v>
      </c>
      <c r="D962" s="43">
        <f t="shared" si="215"/>
        <v>839180</v>
      </c>
      <c r="E962" s="43">
        <f t="shared" si="215"/>
        <v>839180</v>
      </c>
      <c r="F962" s="43">
        <f t="shared" si="215"/>
        <v>0</v>
      </c>
      <c r="G962" s="43">
        <f t="shared" si="215"/>
        <v>0</v>
      </c>
      <c r="H962" s="43">
        <f t="shared" si="215"/>
        <v>0</v>
      </c>
      <c r="I962" s="137">
        <f t="shared" si="215"/>
        <v>0</v>
      </c>
      <c r="J962" s="43">
        <f t="shared" si="215"/>
        <v>0</v>
      </c>
      <c r="K962" s="43">
        <f t="shared" si="215"/>
        <v>0</v>
      </c>
      <c r="L962" s="43">
        <f t="shared" si="215"/>
        <v>0</v>
      </c>
      <c r="M962" s="43">
        <f t="shared" si="215"/>
        <v>0</v>
      </c>
      <c r="N962" s="43">
        <f t="shared" si="215"/>
        <v>0</v>
      </c>
      <c r="O962" s="43">
        <f t="shared" si="215"/>
        <v>0</v>
      </c>
      <c r="P962" s="43">
        <f t="shared" si="215"/>
        <v>0</v>
      </c>
      <c r="Q962" s="43">
        <f t="shared" si="215"/>
        <v>0</v>
      </c>
      <c r="R962" s="43">
        <f t="shared" si="215"/>
        <v>0</v>
      </c>
      <c r="S962" s="43">
        <f t="shared" si="215"/>
        <v>0</v>
      </c>
      <c r="T962" s="43">
        <f t="shared" si="215"/>
        <v>0</v>
      </c>
      <c r="U962" s="43">
        <f t="shared" si="215"/>
        <v>0</v>
      </c>
      <c r="V962" s="43">
        <f t="shared" si="215"/>
        <v>0</v>
      </c>
      <c r="W962" s="44"/>
      <c r="X962" s="44"/>
      <c r="Y962" s="44"/>
      <c r="Z962" s="44"/>
    </row>
    <row r="963" spans="1:26" ht="15" customHeight="1" x14ac:dyDescent="0.25">
      <c r="A963" s="58" t="s">
        <v>621</v>
      </c>
      <c r="B963" s="50" t="s">
        <v>1106</v>
      </c>
      <c r="C963" s="51">
        <f>D963+M963+Q963+V963</f>
        <v>839180</v>
      </c>
      <c r="D963" s="51">
        <f>SUM(E963:I963)</f>
        <v>839180</v>
      </c>
      <c r="E963" s="51">
        <v>839180</v>
      </c>
      <c r="F963" s="51">
        <v>0</v>
      </c>
      <c r="G963" s="51">
        <v>0</v>
      </c>
      <c r="H963" s="51">
        <v>0</v>
      </c>
      <c r="I963" s="157">
        <v>0</v>
      </c>
      <c r="J963" s="157">
        <v>0</v>
      </c>
      <c r="K963" s="157">
        <v>0</v>
      </c>
      <c r="L963" s="157">
        <v>0</v>
      </c>
      <c r="M963" s="157">
        <v>0</v>
      </c>
      <c r="N963" s="157">
        <v>0</v>
      </c>
      <c r="O963" s="157">
        <v>0</v>
      </c>
      <c r="P963" s="51">
        <v>0</v>
      </c>
      <c r="Q963" s="51">
        <v>0</v>
      </c>
      <c r="R963" s="51">
        <v>0</v>
      </c>
      <c r="S963" s="51">
        <v>0</v>
      </c>
      <c r="T963" s="51">
        <v>0</v>
      </c>
      <c r="U963" s="51">
        <v>0</v>
      </c>
      <c r="V963" s="51">
        <v>0</v>
      </c>
      <c r="W963" s="46"/>
      <c r="X963" s="46"/>
      <c r="Y963" s="46"/>
      <c r="Z963" s="46"/>
    </row>
    <row r="964" spans="1:26" s="15" customFormat="1" ht="14.25" customHeight="1" x14ac:dyDescent="0.25">
      <c r="A964" s="52" t="s">
        <v>1036</v>
      </c>
      <c r="B964" s="41" t="s">
        <v>1031</v>
      </c>
      <c r="C964" s="43">
        <f>SUM(C965:C971)</f>
        <v>724743</v>
      </c>
      <c r="D964" s="43">
        <f t="shared" ref="D964:V964" si="216">SUM(D965:D971)</f>
        <v>0</v>
      </c>
      <c r="E964" s="43">
        <f t="shared" si="216"/>
        <v>0</v>
      </c>
      <c r="F964" s="43">
        <f t="shared" si="216"/>
        <v>0</v>
      </c>
      <c r="G964" s="43">
        <f t="shared" si="216"/>
        <v>0</v>
      </c>
      <c r="H964" s="43">
        <f t="shared" si="216"/>
        <v>0</v>
      </c>
      <c r="I964" s="43">
        <f t="shared" si="216"/>
        <v>0</v>
      </c>
      <c r="J964" s="43">
        <f t="shared" si="216"/>
        <v>0</v>
      </c>
      <c r="K964" s="43">
        <f t="shared" si="216"/>
        <v>0</v>
      </c>
      <c r="L964" s="137">
        <f t="shared" si="216"/>
        <v>0</v>
      </c>
      <c r="M964" s="137">
        <f t="shared" si="216"/>
        <v>0</v>
      </c>
      <c r="N964" s="43">
        <f t="shared" si="216"/>
        <v>0</v>
      </c>
      <c r="O964" s="43">
        <f t="shared" si="216"/>
        <v>0</v>
      </c>
      <c r="P964" s="43">
        <f t="shared" si="216"/>
        <v>0</v>
      </c>
      <c r="Q964" s="43">
        <f t="shared" si="216"/>
        <v>0</v>
      </c>
      <c r="R964" s="43">
        <f t="shared" si="216"/>
        <v>0</v>
      </c>
      <c r="S964" s="43">
        <f t="shared" si="216"/>
        <v>0</v>
      </c>
      <c r="T964" s="43">
        <f t="shared" si="216"/>
        <v>0</v>
      </c>
      <c r="U964" s="43">
        <f t="shared" si="216"/>
        <v>0</v>
      </c>
      <c r="V964" s="43">
        <f t="shared" si="216"/>
        <v>724743</v>
      </c>
      <c r="W964" s="44"/>
      <c r="X964" s="44"/>
      <c r="Y964" s="44"/>
      <c r="Z964" s="44"/>
    </row>
    <row r="965" spans="1:26" x14ac:dyDescent="0.25">
      <c r="A965" s="58" t="s">
        <v>1037</v>
      </c>
      <c r="B965" s="47" t="s">
        <v>14</v>
      </c>
      <c r="C965" s="24">
        <f>D965+K965+M965+O965+Q965+S965+T965+U965+V965</f>
        <v>84942</v>
      </c>
      <c r="D965" s="279">
        <f>E965+F965+G965+H965+I965</f>
        <v>0</v>
      </c>
      <c r="E965" s="447">
        <v>0</v>
      </c>
      <c r="F965" s="280">
        <v>0</v>
      </c>
      <c r="G965" s="24">
        <v>0</v>
      </c>
      <c r="H965" s="24">
        <v>0</v>
      </c>
      <c r="I965" s="281">
        <v>0</v>
      </c>
      <c r="J965" s="281">
        <v>0</v>
      </c>
      <c r="K965" s="299">
        <v>0</v>
      </c>
      <c r="L965" s="119">
        <v>0</v>
      </c>
      <c r="M965" s="121">
        <v>0</v>
      </c>
      <c r="N965" s="300">
        <v>0</v>
      </c>
      <c r="O965" s="281">
        <v>0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  <c r="V965" s="24">
        <v>84942</v>
      </c>
      <c r="W965" s="51"/>
      <c r="X965" s="51"/>
      <c r="Y965" s="51"/>
      <c r="Z965" s="51"/>
    </row>
    <row r="966" spans="1:26" x14ac:dyDescent="0.25">
      <c r="A966" s="58" t="s">
        <v>1038</v>
      </c>
      <c r="B966" s="25" t="s">
        <v>15</v>
      </c>
      <c r="C966" s="24">
        <f t="shared" ref="C966:C971" si="217">D966+K966+M966+O966+Q966+S966+T966+U966+V966</f>
        <v>152498</v>
      </c>
      <c r="D966" s="279">
        <f t="shared" ref="D966:D971" si="218">E966+F966+G966+H966+I966</f>
        <v>0</v>
      </c>
      <c r="E966" s="24">
        <v>0</v>
      </c>
      <c r="F966" s="280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83">
        <v>0</v>
      </c>
      <c r="M966" s="283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  <c r="V966" s="24">
        <v>152498</v>
      </c>
      <c r="W966" s="178"/>
      <c r="X966" s="178"/>
      <c r="Y966" s="178"/>
      <c r="Z966" s="178"/>
    </row>
    <row r="967" spans="1:26" x14ac:dyDescent="0.25">
      <c r="A967" s="58" t="s">
        <v>1039</v>
      </c>
      <c r="B967" s="25" t="s">
        <v>16</v>
      </c>
      <c r="C967" s="24">
        <f t="shared" si="217"/>
        <v>206611</v>
      </c>
      <c r="D967" s="279">
        <f t="shared" si="218"/>
        <v>0</v>
      </c>
      <c r="E967" s="24">
        <v>0</v>
      </c>
      <c r="F967" s="293">
        <v>0</v>
      </c>
      <c r="G967" s="283">
        <v>0</v>
      </c>
      <c r="H967" s="283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206611</v>
      </c>
      <c r="W967" s="178"/>
      <c r="X967" s="178"/>
      <c r="Y967" s="178"/>
      <c r="Z967" s="178"/>
    </row>
    <row r="968" spans="1:26" x14ac:dyDescent="0.25">
      <c r="A968" s="58" t="s">
        <v>1040</v>
      </c>
      <c r="B968" s="25" t="s">
        <v>17</v>
      </c>
      <c r="C968" s="24">
        <f t="shared" si="217"/>
        <v>67543</v>
      </c>
      <c r="D968" s="279">
        <f t="shared" si="218"/>
        <v>0</v>
      </c>
      <c r="E968" s="24">
        <v>0</v>
      </c>
      <c r="F968" s="286">
        <v>0</v>
      </c>
      <c r="G968" s="284">
        <v>0</v>
      </c>
      <c r="H968" s="284">
        <v>0</v>
      </c>
      <c r="I968" s="24">
        <v>0</v>
      </c>
      <c r="J968" s="24">
        <v>0</v>
      </c>
      <c r="K968" s="24">
        <v>0</v>
      </c>
      <c r="L968" s="24">
        <v>0</v>
      </c>
      <c r="M968" s="113">
        <v>0</v>
      </c>
      <c r="N968" s="24">
        <v>0</v>
      </c>
      <c r="O968" s="24">
        <v>0</v>
      </c>
      <c r="P968" s="281">
        <v>0</v>
      </c>
      <c r="Q968" s="281">
        <v>0</v>
      </c>
      <c r="R968" s="281">
        <v>0</v>
      </c>
      <c r="S968" s="281">
        <v>0</v>
      </c>
      <c r="T968" s="281">
        <v>0</v>
      </c>
      <c r="U968" s="281">
        <v>0</v>
      </c>
      <c r="V968" s="281">
        <v>67543</v>
      </c>
      <c r="W968" s="178"/>
      <c r="X968" s="178"/>
      <c r="Y968" s="178"/>
      <c r="Z968" s="178"/>
    </row>
    <row r="969" spans="1:26" x14ac:dyDescent="0.25">
      <c r="A969" s="58" t="s">
        <v>1041</v>
      </c>
      <c r="B969" s="25" t="s">
        <v>18</v>
      </c>
      <c r="C969" s="24">
        <f t="shared" si="217"/>
        <v>67618</v>
      </c>
      <c r="D969" s="279">
        <f t="shared" si="218"/>
        <v>0</v>
      </c>
      <c r="E969" s="24">
        <v>0</v>
      </c>
      <c r="F969" s="280">
        <v>0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113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67618</v>
      </c>
      <c r="W969" s="178"/>
      <c r="X969" s="178"/>
      <c r="Y969" s="178"/>
      <c r="Z969" s="178"/>
    </row>
    <row r="970" spans="1:26" x14ac:dyDescent="0.25">
      <c r="A970" s="58" t="s">
        <v>1042</v>
      </c>
      <c r="B970" s="106" t="s">
        <v>19</v>
      </c>
      <c r="C970" s="24">
        <f t="shared" si="217"/>
        <v>67327</v>
      </c>
      <c r="D970" s="279">
        <f t="shared" si="218"/>
        <v>0</v>
      </c>
      <c r="E970" s="113">
        <v>0</v>
      </c>
      <c r="F970" s="448">
        <v>0</v>
      </c>
      <c r="G970" s="449">
        <v>0</v>
      </c>
      <c r="H970" s="449">
        <v>0</v>
      </c>
      <c r="I970" s="449">
        <v>0</v>
      </c>
      <c r="J970" s="449">
        <v>0</v>
      </c>
      <c r="K970" s="449">
        <v>0</v>
      </c>
      <c r="L970" s="449">
        <v>0</v>
      </c>
      <c r="M970" s="449">
        <v>0</v>
      </c>
      <c r="N970" s="449">
        <v>0</v>
      </c>
      <c r="O970" s="449">
        <v>0</v>
      </c>
      <c r="P970" s="449">
        <v>0</v>
      </c>
      <c r="Q970" s="449">
        <v>0</v>
      </c>
      <c r="R970" s="449">
        <v>0</v>
      </c>
      <c r="S970" s="449">
        <v>0</v>
      </c>
      <c r="T970" s="449">
        <v>0</v>
      </c>
      <c r="U970" s="449">
        <v>0</v>
      </c>
      <c r="V970" s="449">
        <v>67327</v>
      </c>
      <c r="W970" s="178"/>
      <c r="X970" s="178"/>
      <c r="Y970" s="178"/>
      <c r="Z970" s="178"/>
    </row>
    <row r="971" spans="1:26" x14ac:dyDescent="0.25">
      <c r="A971" s="58" t="s">
        <v>113</v>
      </c>
      <c r="B971" s="450" t="s">
        <v>114</v>
      </c>
      <c r="C971" s="24">
        <f t="shared" si="217"/>
        <v>78204</v>
      </c>
      <c r="D971" s="279">
        <f t="shared" si="218"/>
        <v>0</v>
      </c>
      <c r="E971" s="322">
        <v>0</v>
      </c>
      <c r="F971" s="113">
        <v>0</v>
      </c>
      <c r="G971" s="113">
        <v>0</v>
      </c>
      <c r="H971" s="113">
        <v>0</v>
      </c>
      <c r="I971" s="113">
        <v>0</v>
      </c>
      <c r="J971" s="113">
        <v>0</v>
      </c>
      <c r="K971" s="113">
        <v>0</v>
      </c>
      <c r="L971" s="113">
        <v>0</v>
      </c>
      <c r="M971" s="113">
        <v>0</v>
      </c>
      <c r="N971" s="113">
        <v>0</v>
      </c>
      <c r="O971" s="451">
        <v>0</v>
      </c>
      <c r="P971" s="451">
        <v>0</v>
      </c>
      <c r="Q971" s="113">
        <v>0</v>
      </c>
      <c r="R971" s="452">
        <v>0</v>
      </c>
      <c r="S971" s="113">
        <v>0</v>
      </c>
      <c r="T971" s="113">
        <v>0</v>
      </c>
      <c r="U971" s="113">
        <v>0</v>
      </c>
      <c r="V971" s="113">
        <v>78204</v>
      </c>
      <c r="W971" s="178"/>
      <c r="X971" s="178"/>
      <c r="Y971" s="178"/>
      <c r="Z971" s="178"/>
    </row>
    <row r="972" spans="1:26" x14ac:dyDescent="0.25">
      <c r="A972" s="52" t="s">
        <v>546</v>
      </c>
      <c r="B972" s="41" t="s">
        <v>549</v>
      </c>
      <c r="C972" s="43">
        <f>D972+K972+M972+O972+Q972+S972+T972+U972+V972</f>
        <v>24841001.199999999</v>
      </c>
      <c r="D972" s="43">
        <f t="shared" ref="D972:V972" si="219">D973+D979+D981+D983+D986+D997</f>
        <v>4800277</v>
      </c>
      <c r="E972" s="43">
        <f t="shared" si="219"/>
        <v>0</v>
      </c>
      <c r="F972" s="43">
        <f t="shared" si="219"/>
        <v>3069994</v>
      </c>
      <c r="G972" s="43">
        <f t="shared" si="219"/>
        <v>1730283</v>
      </c>
      <c r="H972" s="43">
        <f t="shared" si="219"/>
        <v>0</v>
      </c>
      <c r="I972" s="43">
        <f t="shared" si="219"/>
        <v>0</v>
      </c>
      <c r="J972" s="43">
        <f t="shared" si="219"/>
        <v>0</v>
      </c>
      <c r="K972" s="43">
        <f t="shared" si="219"/>
        <v>0</v>
      </c>
      <c r="L972" s="43">
        <f t="shared" si="219"/>
        <v>2474.52</v>
      </c>
      <c r="M972" s="43">
        <f t="shared" si="219"/>
        <v>16575601.199999999</v>
      </c>
      <c r="N972" s="43">
        <f t="shared" si="219"/>
        <v>0</v>
      </c>
      <c r="O972" s="43">
        <f t="shared" si="219"/>
        <v>0</v>
      </c>
      <c r="P972" s="43">
        <f t="shared" si="219"/>
        <v>0</v>
      </c>
      <c r="Q972" s="138">
        <f t="shared" si="219"/>
        <v>0</v>
      </c>
      <c r="R972" s="43">
        <f t="shared" si="219"/>
        <v>0</v>
      </c>
      <c r="S972" s="43">
        <f t="shared" si="219"/>
        <v>0</v>
      </c>
      <c r="T972" s="43">
        <f t="shared" si="219"/>
        <v>481626</v>
      </c>
      <c r="U972" s="43">
        <f t="shared" si="219"/>
        <v>0</v>
      </c>
      <c r="V972" s="43">
        <f t="shared" si="219"/>
        <v>2983497</v>
      </c>
      <c r="W972" s="46"/>
      <c r="X972" s="46"/>
      <c r="Y972" s="46"/>
      <c r="Z972" s="46"/>
    </row>
    <row r="973" spans="1:26" s="23" customFormat="1" ht="14.25" customHeight="1" x14ac:dyDescent="0.25">
      <c r="A973" s="99" t="s">
        <v>547</v>
      </c>
      <c r="B973" s="101" t="s">
        <v>548</v>
      </c>
      <c r="C973" s="102">
        <f>SUM(C974:C978)</f>
        <v>3788369</v>
      </c>
      <c r="D973" s="102">
        <f t="shared" ref="D973:V973" si="220">SUM(D974:D978)</f>
        <v>2899398</v>
      </c>
      <c r="E973" s="102">
        <f t="shared" si="220"/>
        <v>0</v>
      </c>
      <c r="F973" s="102">
        <f t="shared" si="220"/>
        <v>1169115</v>
      </c>
      <c r="G973" s="102">
        <f t="shared" si="220"/>
        <v>1730283</v>
      </c>
      <c r="H973" s="102">
        <f t="shared" si="220"/>
        <v>0</v>
      </c>
      <c r="I973" s="102">
        <f t="shared" si="220"/>
        <v>0</v>
      </c>
      <c r="J973" s="102">
        <f t="shared" si="220"/>
        <v>0</v>
      </c>
      <c r="K973" s="102">
        <f t="shared" si="220"/>
        <v>0</v>
      </c>
      <c r="L973" s="102">
        <f t="shared" si="220"/>
        <v>0</v>
      </c>
      <c r="M973" s="102">
        <f t="shared" si="220"/>
        <v>0</v>
      </c>
      <c r="N973" s="102">
        <f t="shared" si="220"/>
        <v>0</v>
      </c>
      <c r="O973" s="102">
        <f t="shared" si="220"/>
        <v>0</v>
      </c>
      <c r="P973" s="144">
        <f t="shared" si="220"/>
        <v>0</v>
      </c>
      <c r="Q973" s="144">
        <f t="shared" si="220"/>
        <v>0</v>
      </c>
      <c r="R973" s="102">
        <f t="shared" si="220"/>
        <v>0</v>
      </c>
      <c r="S973" s="102">
        <f t="shared" si="220"/>
        <v>0</v>
      </c>
      <c r="T973" s="102">
        <f t="shared" si="220"/>
        <v>0</v>
      </c>
      <c r="U973" s="102">
        <f t="shared" si="220"/>
        <v>0</v>
      </c>
      <c r="V973" s="102">
        <f t="shared" si="220"/>
        <v>888971</v>
      </c>
      <c r="W973" s="60"/>
      <c r="X973" s="60"/>
      <c r="Y973" s="60"/>
      <c r="Z973" s="60"/>
    </row>
    <row r="974" spans="1:26" s="16" customFormat="1" ht="15" customHeight="1" x14ac:dyDescent="0.25">
      <c r="A974" s="327" t="s">
        <v>552</v>
      </c>
      <c r="B974" s="207" t="s">
        <v>550</v>
      </c>
      <c r="C974" s="28">
        <f>D974+K974+M974+O974+Q974+S974+T974+U974+V974</f>
        <v>72496</v>
      </c>
      <c r="D974" s="28">
        <v>0</v>
      </c>
      <c r="E974" s="197">
        <v>0</v>
      </c>
      <c r="F974" s="28">
        <v>0</v>
      </c>
      <c r="G974" s="28">
        <v>0</v>
      </c>
      <c r="H974" s="28">
        <v>0</v>
      </c>
      <c r="I974" s="163">
        <v>0</v>
      </c>
      <c r="J974" s="163">
        <v>0</v>
      </c>
      <c r="K974" s="163">
        <v>0</v>
      </c>
      <c r="L974" s="28">
        <v>0</v>
      </c>
      <c r="M974" s="28">
        <v>0</v>
      </c>
      <c r="N974" s="163">
        <v>0</v>
      </c>
      <c r="O974" s="453">
        <v>0</v>
      </c>
      <c r="P974" s="28">
        <v>0</v>
      </c>
      <c r="Q974" s="28">
        <v>0</v>
      </c>
      <c r="R974" s="308">
        <v>0</v>
      </c>
      <c r="S974" s="28">
        <v>0</v>
      </c>
      <c r="T974" s="28">
        <v>0</v>
      </c>
      <c r="U974" s="28">
        <v>0</v>
      </c>
      <c r="V974" s="28">
        <v>72496</v>
      </c>
      <c r="W974" s="57"/>
      <c r="X974" s="57"/>
      <c r="Y974" s="57"/>
      <c r="Z974" s="57"/>
    </row>
    <row r="975" spans="1:26" s="16" customFormat="1" ht="15" customHeight="1" x14ac:dyDescent="0.25">
      <c r="A975" s="327" t="s">
        <v>553</v>
      </c>
      <c r="B975" s="207" t="s">
        <v>10</v>
      </c>
      <c r="C975" s="28">
        <f>D975+K975+M975+O975+Q975+S975+T975+U975+V975</f>
        <v>117258</v>
      </c>
      <c r="D975" s="312">
        <f>SUM(E975:I975)</f>
        <v>0</v>
      </c>
      <c r="E975" s="163">
        <v>0</v>
      </c>
      <c r="F975" s="311">
        <v>0</v>
      </c>
      <c r="G975" s="28">
        <v>0</v>
      </c>
      <c r="H975" s="28">
        <v>0</v>
      </c>
      <c r="I975" s="163">
        <v>0</v>
      </c>
      <c r="J975" s="163">
        <v>0</v>
      </c>
      <c r="K975" s="163">
        <v>0</v>
      </c>
      <c r="L975" s="28">
        <v>0</v>
      </c>
      <c r="M975" s="28">
        <v>0</v>
      </c>
      <c r="N975" s="163">
        <v>0</v>
      </c>
      <c r="O975" s="163">
        <v>0</v>
      </c>
      <c r="P975" s="309">
        <v>0</v>
      </c>
      <c r="Q975" s="309">
        <v>0</v>
      </c>
      <c r="R975" s="28">
        <v>0</v>
      </c>
      <c r="S975" s="28">
        <v>0</v>
      </c>
      <c r="T975" s="28">
        <v>0</v>
      </c>
      <c r="U975" s="28">
        <v>0</v>
      </c>
      <c r="V975" s="28">
        <v>117258</v>
      </c>
      <c r="W975" s="57"/>
      <c r="X975" s="57"/>
      <c r="Y975" s="57"/>
      <c r="Z975" s="57"/>
    </row>
    <row r="976" spans="1:26" s="16" customFormat="1" ht="15" customHeight="1" x14ac:dyDescent="0.25">
      <c r="A976" s="327" t="s">
        <v>12</v>
      </c>
      <c r="B976" s="207" t="s">
        <v>11</v>
      </c>
      <c r="C976" s="28">
        <f>D976+K976+M976+O976+Q976+S976+T976+U976+V976</f>
        <v>117351</v>
      </c>
      <c r="D976" s="302">
        <f>SUM(E976:I976)</f>
        <v>0</v>
      </c>
      <c r="E976" s="163">
        <v>0</v>
      </c>
      <c r="F976" s="308">
        <v>0</v>
      </c>
      <c r="G976" s="28">
        <v>0</v>
      </c>
      <c r="H976" s="28">
        <v>0</v>
      </c>
      <c r="I976" s="163">
        <v>0</v>
      </c>
      <c r="J976" s="163">
        <v>0</v>
      </c>
      <c r="K976" s="163">
        <v>0</v>
      </c>
      <c r="L976" s="28">
        <v>0</v>
      </c>
      <c r="M976" s="28">
        <v>0</v>
      </c>
      <c r="N976" s="163">
        <v>0</v>
      </c>
      <c r="O976" s="163">
        <v>0</v>
      </c>
      <c r="P976" s="28">
        <v>0</v>
      </c>
      <c r="Q976" s="28">
        <v>0</v>
      </c>
      <c r="R976" s="28">
        <v>0</v>
      </c>
      <c r="S976" s="28">
        <v>0</v>
      </c>
      <c r="T976" s="28">
        <v>0</v>
      </c>
      <c r="U976" s="28">
        <v>0</v>
      </c>
      <c r="V976" s="28">
        <v>117351</v>
      </c>
      <c r="W976" s="57"/>
      <c r="X976" s="57"/>
      <c r="Y976" s="57"/>
      <c r="Z976" s="57"/>
    </row>
    <row r="977" spans="1:26" s="16" customFormat="1" ht="15" customHeight="1" x14ac:dyDescent="0.25">
      <c r="A977" s="327" t="s">
        <v>115</v>
      </c>
      <c r="B977" s="207" t="s">
        <v>551</v>
      </c>
      <c r="C977" s="28">
        <f>D977+K977+M977+O977+Q977+S977+T977+U977+V977</f>
        <v>2899398</v>
      </c>
      <c r="D977" s="28">
        <f>SUM(E977:I977)</f>
        <v>2899398</v>
      </c>
      <c r="E977" s="454">
        <v>0</v>
      </c>
      <c r="F977" s="306">
        <v>1169115</v>
      </c>
      <c r="G977" s="306">
        <v>1730283</v>
      </c>
      <c r="H977" s="28">
        <v>0</v>
      </c>
      <c r="I977" s="163">
        <v>0</v>
      </c>
      <c r="J977" s="163">
        <v>0</v>
      </c>
      <c r="K977" s="163">
        <v>0</v>
      </c>
      <c r="L977" s="28">
        <v>0</v>
      </c>
      <c r="M977" s="28">
        <v>0</v>
      </c>
      <c r="N977" s="163">
        <v>0</v>
      </c>
      <c r="O977" s="163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57"/>
      <c r="X977" s="57"/>
      <c r="Y977" s="57"/>
      <c r="Z977" s="57"/>
    </row>
    <row r="978" spans="1:26" s="16" customFormat="1" ht="15" customHeight="1" x14ac:dyDescent="0.25">
      <c r="A978" s="327" t="s">
        <v>116</v>
      </c>
      <c r="B978" s="207" t="s">
        <v>119</v>
      </c>
      <c r="C978" s="28">
        <f>D978+K978+M978+O978+Q978+S978+T978+U978+V978</f>
        <v>581866</v>
      </c>
      <c r="D978" s="302">
        <v>0</v>
      </c>
      <c r="E978" s="163">
        <v>0</v>
      </c>
      <c r="F978" s="28">
        <v>0</v>
      </c>
      <c r="G978" s="28">
        <v>0</v>
      </c>
      <c r="H978" s="308">
        <v>0</v>
      </c>
      <c r="I978" s="163">
        <v>0</v>
      </c>
      <c r="J978" s="163">
        <v>0</v>
      </c>
      <c r="K978" s="163">
        <v>0</v>
      </c>
      <c r="L978" s="28">
        <v>0</v>
      </c>
      <c r="M978" s="28">
        <v>0</v>
      </c>
      <c r="N978" s="163">
        <v>0</v>
      </c>
      <c r="O978" s="163">
        <v>0</v>
      </c>
      <c r="P978" s="28">
        <v>0</v>
      </c>
      <c r="Q978" s="28">
        <v>0</v>
      </c>
      <c r="R978" s="28">
        <v>0</v>
      </c>
      <c r="S978" s="28">
        <v>0</v>
      </c>
      <c r="T978" s="28">
        <v>0</v>
      </c>
      <c r="U978" s="28">
        <v>0</v>
      </c>
      <c r="V978" s="28">
        <v>581866</v>
      </c>
      <c r="W978" s="57"/>
      <c r="X978" s="57"/>
      <c r="Y978" s="57"/>
      <c r="Z978" s="57"/>
    </row>
    <row r="979" spans="1:26" s="15" customFormat="1" ht="14.25" customHeight="1" x14ac:dyDescent="0.25">
      <c r="A979" s="52" t="s">
        <v>555</v>
      </c>
      <c r="B979" s="41" t="s">
        <v>554</v>
      </c>
      <c r="C979" s="43">
        <f t="shared" ref="C979:V979" si="221">SUM(C980:C980)</f>
        <v>102774</v>
      </c>
      <c r="D979" s="43">
        <f t="shared" si="221"/>
        <v>0</v>
      </c>
      <c r="E979" s="138">
        <f t="shared" si="221"/>
        <v>0</v>
      </c>
      <c r="F979" s="138">
        <f t="shared" si="221"/>
        <v>0</v>
      </c>
      <c r="G979" s="138">
        <f t="shared" si="221"/>
        <v>0</v>
      </c>
      <c r="H979" s="43">
        <f t="shared" si="221"/>
        <v>0</v>
      </c>
      <c r="I979" s="43">
        <f t="shared" si="221"/>
        <v>0</v>
      </c>
      <c r="J979" s="43">
        <f t="shared" si="221"/>
        <v>0</v>
      </c>
      <c r="K979" s="43">
        <f t="shared" si="221"/>
        <v>0</v>
      </c>
      <c r="L979" s="137">
        <f t="shared" si="221"/>
        <v>0</v>
      </c>
      <c r="M979" s="137">
        <f t="shared" si="221"/>
        <v>0</v>
      </c>
      <c r="N979" s="43">
        <f t="shared" si="221"/>
        <v>0</v>
      </c>
      <c r="O979" s="43">
        <f t="shared" si="221"/>
        <v>0</v>
      </c>
      <c r="P979" s="43">
        <f t="shared" si="221"/>
        <v>0</v>
      </c>
      <c r="Q979" s="43">
        <f t="shared" si="221"/>
        <v>0</v>
      </c>
      <c r="R979" s="43">
        <f t="shared" si="221"/>
        <v>0</v>
      </c>
      <c r="S979" s="43">
        <f t="shared" si="221"/>
        <v>0</v>
      </c>
      <c r="T979" s="43">
        <f t="shared" si="221"/>
        <v>0</v>
      </c>
      <c r="U979" s="43">
        <f t="shared" si="221"/>
        <v>0</v>
      </c>
      <c r="V979" s="43">
        <f t="shared" si="221"/>
        <v>102774</v>
      </c>
      <c r="W979" s="44"/>
      <c r="X979" s="44"/>
      <c r="Y979" s="44"/>
      <c r="Z979" s="44"/>
    </row>
    <row r="980" spans="1:26" ht="15" customHeight="1" x14ac:dyDescent="0.25">
      <c r="A980" s="58" t="s">
        <v>558</v>
      </c>
      <c r="B980" s="50" t="s">
        <v>556</v>
      </c>
      <c r="C980" s="51">
        <f>D980+M980+Q980+V980</f>
        <v>102774</v>
      </c>
      <c r="D980" s="51">
        <f>SUM(E980:I980)</f>
        <v>0</v>
      </c>
      <c r="E980" s="51">
        <v>0</v>
      </c>
      <c r="F980" s="51">
        <v>0</v>
      </c>
      <c r="G980" s="51">
        <v>0</v>
      </c>
      <c r="H980" s="51">
        <v>0</v>
      </c>
      <c r="I980" s="51">
        <v>0</v>
      </c>
      <c r="J980" s="157">
        <v>0</v>
      </c>
      <c r="K980" s="256">
        <v>0</v>
      </c>
      <c r="L980" s="43">
        <v>0</v>
      </c>
      <c r="M980" s="43">
        <v>0</v>
      </c>
      <c r="N980" s="257">
        <v>0</v>
      </c>
      <c r="O980" s="157">
        <v>0</v>
      </c>
      <c r="P980" s="51">
        <v>0</v>
      </c>
      <c r="Q980" s="51">
        <v>0</v>
      </c>
      <c r="R980" s="51">
        <v>0</v>
      </c>
      <c r="S980" s="51">
        <v>0</v>
      </c>
      <c r="T980" s="51">
        <v>0</v>
      </c>
      <c r="U980" s="51">
        <v>0</v>
      </c>
      <c r="V980" s="51">
        <v>102774</v>
      </c>
      <c r="W980" s="46"/>
      <c r="X980" s="46"/>
      <c r="Y980" s="46"/>
      <c r="Z980" s="46"/>
    </row>
    <row r="981" spans="1:26" s="14" customFormat="1" ht="14.25" customHeight="1" x14ac:dyDescent="0.2">
      <c r="A981" s="52" t="s">
        <v>563</v>
      </c>
      <c r="B981" s="101" t="s">
        <v>560</v>
      </c>
      <c r="C981" s="102">
        <f t="shared" ref="C981:V981" si="222">SUM(C982:C982)</f>
        <v>3276487.1999999993</v>
      </c>
      <c r="D981" s="102">
        <f t="shared" si="222"/>
        <v>0</v>
      </c>
      <c r="E981" s="102">
        <f t="shared" si="222"/>
        <v>0</v>
      </c>
      <c r="F981" s="102">
        <f t="shared" si="222"/>
        <v>0</v>
      </c>
      <c r="G981" s="102">
        <f t="shared" si="222"/>
        <v>0</v>
      </c>
      <c r="H981" s="102">
        <f t="shared" si="222"/>
        <v>0</v>
      </c>
      <c r="I981" s="102">
        <f t="shared" si="222"/>
        <v>0</v>
      </c>
      <c r="J981" s="102">
        <f t="shared" si="222"/>
        <v>0</v>
      </c>
      <c r="K981" s="102">
        <f t="shared" si="222"/>
        <v>0</v>
      </c>
      <c r="L981" s="142">
        <f t="shared" si="222"/>
        <v>674.82</v>
      </c>
      <c r="M981" s="142">
        <f t="shared" si="222"/>
        <v>3276487.1999999993</v>
      </c>
      <c r="N981" s="102">
        <f t="shared" si="222"/>
        <v>0</v>
      </c>
      <c r="O981" s="102">
        <f t="shared" si="222"/>
        <v>0</v>
      </c>
      <c r="P981" s="102">
        <f t="shared" si="222"/>
        <v>0</v>
      </c>
      <c r="Q981" s="102">
        <f t="shared" si="222"/>
        <v>0</v>
      </c>
      <c r="R981" s="102">
        <f t="shared" si="222"/>
        <v>0</v>
      </c>
      <c r="S981" s="102">
        <f t="shared" si="222"/>
        <v>0</v>
      </c>
      <c r="T981" s="102">
        <f t="shared" si="222"/>
        <v>0</v>
      </c>
      <c r="U981" s="102">
        <f t="shared" si="222"/>
        <v>0</v>
      </c>
      <c r="V981" s="102">
        <f t="shared" si="222"/>
        <v>0</v>
      </c>
      <c r="W981" s="55"/>
      <c r="X981" s="55"/>
      <c r="Y981" s="55"/>
      <c r="Z981" s="55"/>
    </row>
    <row r="982" spans="1:26" s="13" customFormat="1" ht="15" customHeight="1" x14ac:dyDescent="0.25">
      <c r="A982" s="58" t="s">
        <v>564</v>
      </c>
      <c r="B982" s="207" t="s">
        <v>1049</v>
      </c>
      <c r="C982" s="56">
        <f>D982+M982+Q982+V982</f>
        <v>3276487.1999999993</v>
      </c>
      <c r="D982" s="56">
        <f>SUM(E982:I982)</f>
        <v>0</v>
      </c>
      <c r="E982" s="56">
        <v>0</v>
      </c>
      <c r="F982" s="56">
        <v>0</v>
      </c>
      <c r="G982" s="56">
        <v>0</v>
      </c>
      <c r="H982" s="56">
        <v>0</v>
      </c>
      <c r="I982" s="56">
        <v>0</v>
      </c>
      <c r="J982" s="234">
        <v>0</v>
      </c>
      <c r="K982" s="234">
        <v>0</v>
      </c>
      <c r="L982" s="56">
        <v>674.82</v>
      </c>
      <c r="M982" s="56">
        <v>3276487.1999999993</v>
      </c>
      <c r="N982" s="234">
        <v>0</v>
      </c>
      <c r="O982" s="234">
        <v>0</v>
      </c>
      <c r="P982" s="56">
        <v>0</v>
      </c>
      <c r="Q982" s="56">
        <v>0</v>
      </c>
      <c r="R982" s="56">
        <v>0</v>
      </c>
      <c r="S982" s="56">
        <v>0</v>
      </c>
      <c r="T982" s="56">
        <v>0</v>
      </c>
      <c r="U982" s="56">
        <v>0</v>
      </c>
      <c r="V982" s="56">
        <v>0</v>
      </c>
      <c r="W982" s="186"/>
      <c r="X982" s="186"/>
      <c r="Y982" s="159"/>
      <c r="Z982" s="159"/>
    </row>
    <row r="983" spans="1:26" s="15" customFormat="1" ht="14.25" customHeight="1" x14ac:dyDescent="0.25">
      <c r="A983" s="52" t="s">
        <v>606</v>
      </c>
      <c r="B983" s="41" t="s">
        <v>604</v>
      </c>
      <c r="C983" s="43">
        <f>C984+C985</f>
        <v>2226741</v>
      </c>
      <c r="D983" s="43">
        <f t="shared" ref="D983:V983" si="223">D984+D985</f>
        <v>1900879</v>
      </c>
      <c r="E983" s="43">
        <f t="shared" si="223"/>
        <v>0</v>
      </c>
      <c r="F983" s="43">
        <f t="shared" si="223"/>
        <v>1900879</v>
      </c>
      <c r="G983" s="43">
        <f t="shared" si="223"/>
        <v>0</v>
      </c>
      <c r="H983" s="43">
        <f t="shared" si="223"/>
        <v>0</v>
      </c>
      <c r="I983" s="43">
        <f t="shared" si="223"/>
        <v>0</v>
      </c>
      <c r="J983" s="43">
        <f t="shared" si="223"/>
        <v>0</v>
      </c>
      <c r="K983" s="43">
        <f t="shared" si="223"/>
        <v>0</v>
      </c>
      <c r="L983" s="43">
        <f t="shared" si="223"/>
        <v>689.8</v>
      </c>
      <c r="M983" s="43">
        <f t="shared" si="223"/>
        <v>0</v>
      </c>
      <c r="N983" s="43">
        <f t="shared" si="223"/>
        <v>0</v>
      </c>
      <c r="O983" s="43">
        <f t="shared" si="223"/>
        <v>0</v>
      </c>
      <c r="P983" s="43">
        <f t="shared" si="223"/>
        <v>0</v>
      </c>
      <c r="Q983" s="43">
        <f t="shared" si="223"/>
        <v>0</v>
      </c>
      <c r="R983" s="43">
        <f t="shared" si="223"/>
        <v>0</v>
      </c>
      <c r="S983" s="43">
        <f t="shared" si="223"/>
        <v>0</v>
      </c>
      <c r="T983" s="43">
        <f t="shared" si="223"/>
        <v>0</v>
      </c>
      <c r="U983" s="43">
        <f t="shared" si="223"/>
        <v>0</v>
      </c>
      <c r="V983" s="43">
        <f t="shared" si="223"/>
        <v>325862</v>
      </c>
      <c r="W983" s="54"/>
      <c r="X983" s="46"/>
      <c r="Y983" s="46"/>
      <c r="Z983" s="46"/>
    </row>
    <row r="984" spans="1:26" ht="15" customHeight="1" x14ac:dyDescent="0.25">
      <c r="A984" s="58" t="s">
        <v>607</v>
      </c>
      <c r="B984" s="47" t="s">
        <v>612</v>
      </c>
      <c r="C984" s="51">
        <f>D984+M984+Q984+V984</f>
        <v>2014139</v>
      </c>
      <c r="D984" s="51">
        <f>SUM(E984:I984)</f>
        <v>1900879</v>
      </c>
      <c r="E984" s="51">
        <v>0</v>
      </c>
      <c r="F984" s="51">
        <v>1900879</v>
      </c>
      <c r="G984" s="51">
        <v>0</v>
      </c>
      <c r="H984" s="51">
        <v>0</v>
      </c>
      <c r="I984" s="51">
        <v>0</v>
      </c>
      <c r="J984" s="51">
        <v>0</v>
      </c>
      <c r="K984" s="51">
        <v>0</v>
      </c>
      <c r="L984" s="153">
        <v>0</v>
      </c>
      <c r="M984" s="153">
        <v>0</v>
      </c>
      <c r="N984" s="51">
        <v>0</v>
      </c>
      <c r="O984" s="51">
        <v>0</v>
      </c>
      <c r="P984" s="51">
        <v>0</v>
      </c>
      <c r="Q984" s="51">
        <v>0</v>
      </c>
      <c r="R984" s="51">
        <v>0</v>
      </c>
      <c r="S984" s="51">
        <v>0</v>
      </c>
      <c r="T984" s="51">
        <v>0</v>
      </c>
      <c r="U984" s="51">
        <v>0</v>
      </c>
      <c r="V984" s="51">
        <v>113260</v>
      </c>
      <c r="W984" s="54"/>
      <c r="X984" s="46"/>
      <c r="Y984" s="46"/>
      <c r="Z984" s="46"/>
    </row>
    <row r="985" spans="1:26" ht="15" customHeight="1" x14ac:dyDescent="0.25">
      <c r="A985" s="58" t="s">
        <v>608</v>
      </c>
      <c r="B985" s="25" t="s">
        <v>166</v>
      </c>
      <c r="C985" s="51">
        <f>D985+M985+Q985+V985</f>
        <v>212602</v>
      </c>
      <c r="D985" s="24">
        <f>SUM(E985:I985)</f>
        <v>0</v>
      </c>
      <c r="E985" s="24">
        <v>0</v>
      </c>
      <c r="F985" s="24">
        <v>0</v>
      </c>
      <c r="G985" s="24">
        <v>0</v>
      </c>
      <c r="H985" s="24">
        <v>0</v>
      </c>
      <c r="I985" s="24">
        <v>0</v>
      </c>
      <c r="J985" s="24">
        <v>0</v>
      </c>
      <c r="K985" s="279">
        <v>0</v>
      </c>
      <c r="L985" s="24">
        <v>689.8</v>
      </c>
      <c r="M985" s="24">
        <v>0</v>
      </c>
      <c r="N985" s="280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212602</v>
      </c>
      <c r="W985" s="54"/>
      <c r="X985" s="46"/>
      <c r="Y985" s="46"/>
      <c r="Z985" s="46"/>
    </row>
    <row r="986" spans="1:26" s="15" customFormat="1" ht="14.25" customHeight="1" x14ac:dyDescent="0.25">
      <c r="A986" s="52" t="s">
        <v>615</v>
      </c>
      <c r="B986" s="41" t="s">
        <v>614</v>
      </c>
      <c r="C986" s="43">
        <f t="shared" ref="C986:V986" si="224">SUM(C987:C996)</f>
        <v>15270605</v>
      </c>
      <c r="D986" s="43">
        <f t="shared" si="224"/>
        <v>0</v>
      </c>
      <c r="E986" s="43">
        <f t="shared" si="224"/>
        <v>0</v>
      </c>
      <c r="F986" s="43">
        <f t="shared" si="224"/>
        <v>0</v>
      </c>
      <c r="G986" s="43">
        <f t="shared" si="224"/>
        <v>0</v>
      </c>
      <c r="H986" s="43">
        <f t="shared" si="224"/>
        <v>0</v>
      </c>
      <c r="I986" s="43">
        <f t="shared" si="224"/>
        <v>0</v>
      </c>
      <c r="J986" s="43">
        <f t="shared" si="224"/>
        <v>0</v>
      </c>
      <c r="K986" s="43">
        <f t="shared" si="224"/>
        <v>0</v>
      </c>
      <c r="L986" s="258">
        <f t="shared" si="224"/>
        <v>1109.9000000000001</v>
      </c>
      <c r="M986" s="258">
        <f t="shared" si="224"/>
        <v>13299114</v>
      </c>
      <c r="N986" s="43">
        <f t="shared" si="224"/>
        <v>0</v>
      </c>
      <c r="O986" s="43">
        <f t="shared" si="224"/>
        <v>0</v>
      </c>
      <c r="P986" s="43">
        <f t="shared" si="224"/>
        <v>0</v>
      </c>
      <c r="Q986" s="43">
        <f t="shared" si="224"/>
        <v>0</v>
      </c>
      <c r="R986" s="43">
        <f t="shared" si="224"/>
        <v>0</v>
      </c>
      <c r="S986" s="43">
        <f t="shared" si="224"/>
        <v>0</v>
      </c>
      <c r="T986" s="43">
        <f t="shared" si="224"/>
        <v>481626</v>
      </c>
      <c r="U986" s="43">
        <f t="shared" si="224"/>
        <v>0</v>
      </c>
      <c r="V986" s="43">
        <f t="shared" si="224"/>
        <v>1489865</v>
      </c>
      <c r="W986" s="44"/>
      <c r="X986" s="44"/>
      <c r="Y986" s="44"/>
      <c r="Z986" s="44"/>
    </row>
    <row r="987" spans="1:26" s="15" customFormat="1" ht="14.25" customHeight="1" x14ac:dyDescent="0.25">
      <c r="A987" s="58" t="s">
        <v>616</v>
      </c>
      <c r="B987" s="47" t="s">
        <v>120</v>
      </c>
      <c r="C987" s="51">
        <f>D987+K987+M987+O987+Q987+S987+T987+U987+V987</f>
        <v>103598</v>
      </c>
      <c r="D987" s="24">
        <f>E987+F987+G987+H987+I987</f>
        <v>0</v>
      </c>
      <c r="E987" s="24">
        <v>0</v>
      </c>
      <c r="F987" s="281">
        <v>0</v>
      </c>
      <c r="G987" s="24">
        <v>0</v>
      </c>
      <c r="H987" s="281">
        <v>0</v>
      </c>
      <c r="I987" s="24">
        <v>0</v>
      </c>
      <c r="J987" s="24">
        <v>0</v>
      </c>
      <c r="K987" s="279">
        <v>0</v>
      </c>
      <c r="L987" s="51">
        <v>0</v>
      </c>
      <c r="M987" s="455">
        <v>0</v>
      </c>
      <c r="N987" s="280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  <c r="V987" s="24">
        <v>103598</v>
      </c>
      <c r="W987" s="44"/>
      <c r="X987" s="44"/>
      <c r="Y987" s="44"/>
      <c r="Z987" s="44"/>
    </row>
    <row r="988" spans="1:26" s="15" customFormat="1" ht="14.25" customHeight="1" x14ac:dyDescent="0.25">
      <c r="A988" s="58" t="s">
        <v>618</v>
      </c>
      <c r="B988" s="25" t="s">
        <v>121</v>
      </c>
      <c r="C988" s="51">
        <f>D988+K988+M988+O988+Q988+S988+T988+U988+V988</f>
        <v>109980</v>
      </c>
      <c r="D988" s="24">
        <f>E988+F988+G988+H988+I988</f>
        <v>0</v>
      </c>
      <c r="E988" s="279">
        <v>0</v>
      </c>
      <c r="F988" s="24">
        <v>0</v>
      </c>
      <c r="G988" s="297">
        <v>0</v>
      </c>
      <c r="H988" s="24">
        <v>0</v>
      </c>
      <c r="I988" s="280">
        <v>0</v>
      </c>
      <c r="J988" s="24">
        <v>0</v>
      </c>
      <c r="K988" s="24">
        <v>0</v>
      </c>
      <c r="L988" s="283">
        <v>0</v>
      </c>
      <c r="M988" s="283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  <c r="V988" s="24">
        <v>109980</v>
      </c>
      <c r="W988" s="44"/>
      <c r="X988" s="44"/>
      <c r="Y988" s="44"/>
      <c r="Z988" s="44"/>
    </row>
    <row r="989" spans="1:26" s="15" customFormat="1" ht="14.25" customHeight="1" x14ac:dyDescent="0.25">
      <c r="A989" s="58" t="s">
        <v>128</v>
      </c>
      <c r="B989" s="25" t="s">
        <v>122</v>
      </c>
      <c r="C989" s="51">
        <f>D989+K989+M989+O989+Q989+S989+T989+U989+V989</f>
        <v>110704</v>
      </c>
      <c r="D989" s="24">
        <f>E989+F989+G989+H989+I989</f>
        <v>0</v>
      </c>
      <c r="E989" s="279">
        <v>0</v>
      </c>
      <c r="F989" s="24">
        <v>0</v>
      </c>
      <c r="G989" s="297">
        <v>0</v>
      </c>
      <c r="H989" s="24">
        <v>0</v>
      </c>
      <c r="I989" s="280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  <c r="V989" s="24">
        <v>110704</v>
      </c>
      <c r="W989" s="44"/>
      <c r="X989" s="44"/>
      <c r="Y989" s="44"/>
      <c r="Z989" s="44"/>
    </row>
    <row r="990" spans="1:26" s="15" customFormat="1" ht="14.25" customHeight="1" x14ac:dyDescent="0.25">
      <c r="A990" s="58" t="s">
        <v>129</v>
      </c>
      <c r="B990" s="25" t="s">
        <v>123</v>
      </c>
      <c r="C990" s="51">
        <f t="shared" ref="C990:C996" si="225">D990+K990+M990+O990+Q990+S990+T990+U990+V990</f>
        <v>110326</v>
      </c>
      <c r="D990" s="24">
        <f t="shared" ref="D990:D996" si="226">E990+F990+G990+H990+I990</f>
        <v>0</v>
      </c>
      <c r="E990" s="279">
        <v>0</v>
      </c>
      <c r="F990" s="51">
        <v>0</v>
      </c>
      <c r="G990" s="297">
        <v>0</v>
      </c>
      <c r="H990" s="24">
        <v>0</v>
      </c>
      <c r="I990" s="280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  <c r="V990" s="24">
        <v>110326</v>
      </c>
      <c r="W990" s="44"/>
      <c r="X990" s="44"/>
      <c r="Y990" s="44"/>
      <c r="Z990" s="44"/>
    </row>
    <row r="991" spans="1:26" s="15" customFormat="1" ht="14.25" customHeight="1" x14ac:dyDescent="0.25">
      <c r="A991" s="58" t="s">
        <v>130</v>
      </c>
      <c r="B991" s="25" t="s">
        <v>1294</v>
      </c>
      <c r="C991" s="51">
        <f t="shared" si="225"/>
        <v>5628841</v>
      </c>
      <c r="D991" s="24">
        <f t="shared" si="226"/>
        <v>0</v>
      </c>
      <c r="E991" s="24">
        <v>0</v>
      </c>
      <c r="F991" s="283">
        <v>0</v>
      </c>
      <c r="G991" s="24">
        <v>0</v>
      </c>
      <c r="H991" s="283">
        <v>0</v>
      </c>
      <c r="I991" s="24">
        <v>0</v>
      </c>
      <c r="J991" s="24">
        <v>0</v>
      </c>
      <c r="K991" s="24">
        <v>0</v>
      </c>
      <c r="L991" s="281">
        <v>421.1</v>
      </c>
      <c r="M991" s="281">
        <v>5388028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240813</v>
      </c>
      <c r="U991" s="24">
        <v>0</v>
      </c>
      <c r="V991" s="24">
        <v>0</v>
      </c>
      <c r="W991" s="44"/>
      <c r="X991" s="44"/>
      <c r="Y991" s="44"/>
      <c r="Z991" s="44"/>
    </row>
    <row r="992" spans="1:26" s="15" customFormat="1" ht="14.25" customHeight="1" x14ac:dyDescent="0.25">
      <c r="A992" s="58" t="s">
        <v>131</v>
      </c>
      <c r="B992" s="25" t="s">
        <v>124</v>
      </c>
      <c r="C992" s="51">
        <f t="shared" si="225"/>
        <v>465016</v>
      </c>
      <c r="D992" s="24">
        <f t="shared" si="226"/>
        <v>0</v>
      </c>
      <c r="E992" s="24">
        <v>0</v>
      </c>
      <c r="F992" s="281">
        <v>0</v>
      </c>
      <c r="G992" s="24">
        <v>0</v>
      </c>
      <c r="H992" s="281">
        <v>0</v>
      </c>
      <c r="I992" s="24">
        <v>0</v>
      </c>
      <c r="J992" s="24">
        <v>0</v>
      </c>
      <c r="K992" s="279">
        <v>0</v>
      </c>
      <c r="L992" s="51">
        <v>0</v>
      </c>
      <c r="M992" s="51">
        <v>0</v>
      </c>
      <c r="N992" s="280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465016</v>
      </c>
      <c r="W992" s="44"/>
      <c r="X992" s="44"/>
      <c r="Y992" s="44"/>
      <c r="Z992" s="44"/>
    </row>
    <row r="993" spans="1:26" s="15" customFormat="1" ht="14.25" customHeight="1" x14ac:dyDescent="0.25">
      <c r="A993" s="58" t="s">
        <v>132</v>
      </c>
      <c r="B993" s="47" t="s">
        <v>125</v>
      </c>
      <c r="C993" s="51">
        <f t="shared" si="225"/>
        <v>329459</v>
      </c>
      <c r="D993" s="24">
        <f t="shared" si="226"/>
        <v>0</v>
      </c>
      <c r="E993" s="279">
        <v>0</v>
      </c>
      <c r="F993" s="24">
        <v>0</v>
      </c>
      <c r="G993" s="297">
        <v>0</v>
      </c>
      <c r="H993" s="24">
        <v>0</v>
      </c>
      <c r="I993" s="280">
        <v>0</v>
      </c>
      <c r="J993" s="24">
        <v>0</v>
      </c>
      <c r="K993" s="279">
        <v>0</v>
      </c>
      <c r="L993" s="51">
        <v>0</v>
      </c>
      <c r="M993" s="51">
        <v>0</v>
      </c>
      <c r="N993" s="280">
        <v>0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  <c r="V993" s="24">
        <v>329459</v>
      </c>
      <c r="W993" s="44"/>
      <c r="X993" s="44"/>
      <c r="Y993" s="44"/>
      <c r="Z993" s="44"/>
    </row>
    <row r="994" spans="1:26" s="15" customFormat="1" ht="14.25" customHeight="1" x14ac:dyDescent="0.25">
      <c r="A994" s="58" t="s">
        <v>133</v>
      </c>
      <c r="B994" s="47" t="s">
        <v>126</v>
      </c>
      <c r="C994" s="51">
        <f t="shared" si="225"/>
        <v>150512</v>
      </c>
      <c r="D994" s="24">
        <f t="shared" si="226"/>
        <v>0</v>
      </c>
      <c r="E994" s="24">
        <v>0</v>
      </c>
      <c r="F994" s="283">
        <v>0</v>
      </c>
      <c r="G994" s="24">
        <v>0</v>
      </c>
      <c r="H994" s="283">
        <v>0</v>
      </c>
      <c r="I994" s="24">
        <v>0</v>
      </c>
      <c r="J994" s="24">
        <v>0</v>
      </c>
      <c r="K994" s="279">
        <v>0</v>
      </c>
      <c r="L994" s="51">
        <v>0</v>
      </c>
      <c r="M994" s="51">
        <v>0</v>
      </c>
      <c r="N994" s="280">
        <v>0</v>
      </c>
      <c r="O994" s="24">
        <v>0</v>
      </c>
      <c r="P994" s="24">
        <v>0</v>
      </c>
      <c r="Q994" s="24">
        <v>0</v>
      </c>
      <c r="R994" s="24">
        <v>0</v>
      </c>
      <c r="S994" s="24">
        <v>0</v>
      </c>
      <c r="T994" s="24">
        <v>0</v>
      </c>
      <c r="U994" s="24">
        <v>0</v>
      </c>
      <c r="V994" s="24">
        <v>150512</v>
      </c>
      <c r="W994" s="44"/>
      <c r="X994" s="44"/>
      <c r="Y994" s="44"/>
      <c r="Z994" s="44"/>
    </row>
    <row r="995" spans="1:26" s="15" customFormat="1" ht="14.25" customHeight="1" x14ac:dyDescent="0.25">
      <c r="A995" s="58" t="s">
        <v>134</v>
      </c>
      <c r="B995" s="47" t="s">
        <v>1295</v>
      </c>
      <c r="C995" s="51">
        <f t="shared" si="225"/>
        <v>8151899</v>
      </c>
      <c r="D995" s="24">
        <f t="shared" si="226"/>
        <v>0</v>
      </c>
      <c r="E995" s="24">
        <v>0</v>
      </c>
      <c r="F995" s="281">
        <v>0</v>
      </c>
      <c r="G995" s="24">
        <v>0</v>
      </c>
      <c r="H995" s="281">
        <v>0</v>
      </c>
      <c r="I995" s="24">
        <v>0</v>
      </c>
      <c r="J995" s="24">
        <v>0</v>
      </c>
      <c r="K995" s="24">
        <v>0</v>
      </c>
      <c r="L995" s="283">
        <v>688.8</v>
      </c>
      <c r="M995" s="283">
        <v>7911086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24">
        <v>240813</v>
      </c>
      <c r="U995" s="24">
        <v>0</v>
      </c>
      <c r="V995" s="24">
        <v>0</v>
      </c>
      <c r="W995" s="44"/>
      <c r="X995" s="44"/>
      <c r="Y995" s="44"/>
      <c r="Z995" s="44"/>
    </row>
    <row r="996" spans="1:26" s="15" customFormat="1" ht="14.25" customHeight="1" x14ac:dyDescent="0.25">
      <c r="A996" s="58" t="s">
        <v>135</v>
      </c>
      <c r="B996" s="47" t="s">
        <v>127</v>
      </c>
      <c r="C996" s="51">
        <f t="shared" si="225"/>
        <v>110270</v>
      </c>
      <c r="D996" s="24">
        <f t="shared" si="226"/>
        <v>0</v>
      </c>
      <c r="E996" s="279">
        <v>0</v>
      </c>
      <c r="F996" s="24">
        <v>0</v>
      </c>
      <c r="G996" s="297">
        <v>0</v>
      </c>
      <c r="H996" s="24">
        <v>0</v>
      </c>
      <c r="I996" s="280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  <c r="V996" s="24">
        <v>110270</v>
      </c>
      <c r="W996" s="44"/>
      <c r="X996" s="44"/>
      <c r="Y996" s="44"/>
      <c r="Z996" s="44"/>
    </row>
    <row r="997" spans="1:26" ht="15" customHeight="1" x14ac:dyDescent="0.25">
      <c r="A997" s="52" t="s">
        <v>66</v>
      </c>
      <c r="B997" s="221" t="s">
        <v>67</v>
      </c>
      <c r="C997" s="43">
        <f>SUM(C998:C999)</f>
        <v>176025</v>
      </c>
      <c r="D997" s="43">
        <f t="shared" ref="D997:V997" si="227">SUM(D998:D999)</f>
        <v>0</v>
      </c>
      <c r="E997" s="43">
        <f t="shared" si="227"/>
        <v>0</v>
      </c>
      <c r="F997" s="138">
        <f t="shared" si="227"/>
        <v>0</v>
      </c>
      <c r="G997" s="43">
        <f t="shared" si="227"/>
        <v>0</v>
      </c>
      <c r="H997" s="258">
        <f t="shared" si="227"/>
        <v>0</v>
      </c>
      <c r="I997" s="43">
        <f t="shared" si="227"/>
        <v>0</v>
      </c>
      <c r="J997" s="43">
        <f t="shared" si="227"/>
        <v>0</v>
      </c>
      <c r="K997" s="43">
        <f t="shared" si="227"/>
        <v>0</v>
      </c>
      <c r="L997" s="43">
        <f t="shared" si="227"/>
        <v>0</v>
      </c>
      <c r="M997" s="43">
        <f t="shared" si="227"/>
        <v>0</v>
      </c>
      <c r="N997" s="43">
        <f t="shared" si="227"/>
        <v>0</v>
      </c>
      <c r="O997" s="43">
        <f t="shared" si="227"/>
        <v>0</v>
      </c>
      <c r="P997" s="43">
        <f t="shared" si="227"/>
        <v>0</v>
      </c>
      <c r="Q997" s="43">
        <f t="shared" si="227"/>
        <v>0</v>
      </c>
      <c r="R997" s="43">
        <f t="shared" si="227"/>
        <v>0</v>
      </c>
      <c r="S997" s="43">
        <f t="shared" si="227"/>
        <v>0</v>
      </c>
      <c r="T997" s="43">
        <f t="shared" si="227"/>
        <v>0</v>
      </c>
      <c r="U997" s="43">
        <f t="shared" si="227"/>
        <v>0</v>
      </c>
      <c r="V997" s="43">
        <f t="shared" si="227"/>
        <v>176025</v>
      </c>
      <c r="W997" s="46"/>
      <c r="X997" s="46"/>
      <c r="Y997" s="46"/>
      <c r="Z997" s="46"/>
    </row>
    <row r="998" spans="1:26" ht="15" customHeight="1" x14ac:dyDescent="0.25">
      <c r="A998" s="58" t="s">
        <v>68</v>
      </c>
      <c r="B998" s="25" t="s">
        <v>197</v>
      </c>
      <c r="C998" s="24">
        <f>V998</f>
        <v>88389</v>
      </c>
      <c r="D998" s="24">
        <v>0</v>
      </c>
      <c r="E998" s="24">
        <v>0</v>
      </c>
      <c r="F998" s="24">
        <v>0</v>
      </c>
      <c r="G998" s="279">
        <v>0</v>
      </c>
      <c r="H998" s="24">
        <v>0</v>
      </c>
      <c r="I998" s="280">
        <v>0</v>
      </c>
      <c r="J998" s="27">
        <v>0</v>
      </c>
      <c r="K998" s="27">
        <v>0</v>
      </c>
      <c r="L998" s="27">
        <v>0</v>
      </c>
      <c r="M998" s="27">
        <v>0</v>
      </c>
      <c r="N998" s="27">
        <v>0</v>
      </c>
      <c r="O998" s="27">
        <v>0</v>
      </c>
      <c r="P998" s="24">
        <v>0</v>
      </c>
      <c r="Q998" s="24">
        <v>0</v>
      </c>
      <c r="R998" s="24">
        <v>0</v>
      </c>
      <c r="S998" s="24">
        <v>0</v>
      </c>
      <c r="T998" s="24">
        <v>0</v>
      </c>
      <c r="U998" s="24">
        <v>0</v>
      </c>
      <c r="V998" s="24">
        <v>88389</v>
      </c>
      <c r="W998" s="46"/>
      <c r="X998" s="46"/>
      <c r="Y998" s="46"/>
      <c r="Z998" s="46"/>
    </row>
    <row r="999" spans="1:26" ht="15" customHeight="1" x14ac:dyDescent="0.25">
      <c r="A999" s="58" t="s">
        <v>69</v>
      </c>
      <c r="B999" s="25" t="s">
        <v>198</v>
      </c>
      <c r="C999" s="24">
        <f>V999</f>
        <v>87636</v>
      </c>
      <c r="D999" s="24">
        <v>0</v>
      </c>
      <c r="E999" s="24">
        <v>0</v>
      </c>
      <c r="F999" s="24">
        <v>0</v>
      </c>
      <c r="G999" s="279">
        <v>0</v>
      </c>
      <c r="H999" s="24">
        <v>0</v>
      </c>
      <c r="I999" s="280">
        <v>0</v>
      </c>
      <c r="J999" s="27">
        <v>0</v>
      </c>
      <c r="K999" s="27">
        <v>0</v>
      </c>
      <c r="L999" s="24">
        <v>0</v>
      </c>
      <c r="M999" s="24">
        <v>0</v>
      </c>
      <c r="N999" s="27">
        <v>0</v>
      </c>
      <c r="O999" s="27">
        <v>0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0</v>
      </c>
      <c r="V999" s="24">
        <v>87636</v>
      </c>
      <c r="W999" s="46"/>
      <c r="X999" s="46"/>
      <c r="Y999" s="46"/>
      <c r="Z999" s="46"/>
    </row>
    <row r="1000" spans="1:26" x14ac:dyDescent="0.25">
      <c r="A1000" s="52" t="s">
        <v>567</v>
      </c>
      <c r="B1000" s="41" t="s">
        <v>568</v>
      </c>
      <c r="C1000" s="43">
        <f>D1000+K1000+M1000+O1000+Q1000+S1000+T1000+U1000+V1000</f>
        <v>29034811.129999999</v>
      </c>
      <c r="D1000" s="43">
        <f t="shared" ref="D1000:V1000" si="228">D1001+D1009+D1013</f>
        <v>11367195.129999999</v>
      </c>
      <c r="E1000" s="43">
        <f t="shared" si="228"/>
        <v>9824558.5199999996</v>
      </c>
      <c r="F1000" s="43">
        <f t="shared" si="228"/>
        <v>612536.71</v>
      </c>
      <c r="G1000" s="43">
        <f t="shared" si="228"/>
        <v>0</v>
      </c>
      <c r="H1000" s="138">
        <f t="shared" si="228"/>
        <v>602448.9</v>
      </c>
      <c r="I1000" s="43">
        <f t="shared" si="228"/>
        <v>327651</v>
      </c>
      <c r="J1000" s="43">
        <f t="shared" si="228"/>
        <v>0</v>
      </c>
      <c r="K1000" s="43">
        <f t="shared" si="228"/>
        <v>0</v>
      </c>
      <c r="L1000" s="43">
        <f t="shared" si="228"/>
        <v>5550.2</v>
      </c>
      <c r="M1000" s="43">
        <f t="shared" si="228"/>
        <v>8044898</v>
      </c>
      <c r="N1000" s="43">
        <f t="shared" si="228"/>
        <v>0</v>
      </c>
      <c r="O1000" s="43">
        <f t="shared" si="228"/>
        <v>0</v>
      </c>
      <c r="P1000" s="43">
        <f t="shared" si="228"/>
        <v>1470.7</v>
      </c>
      <c r="Q1000" s="43">
        <f t="shared" si="228"/>
        <v>6045895</v>
      </c>
      <c r="R1000" s="43">
        <f t="shared" si="228"/>
        <v>0</v>
      </c>
      <c r="S1000" s="43">
        <f t="shared" si="228"/>
        <v>0</v>
      </c>
      <c r="T1000" s="43">
        <f t="shared" si="228"/>
        <v>0</v>
      </c>
      <c r="U1000" s="43">
        <f t="shared" si="228"/>
        <v>0</v>
      </c>
      <c r="V1000" s="43">
        <f t="shared" si="228"/>
        <v>3576823</v>
      </c>
      <c r="W1000" s="61"/>
      <c r="X1000" s="59"/>
      <c r="Y1000" s="46"/>
      <c r="Z1000" s="46"/>
    </row>
    <row r="1001" spans="1:26" s="23" customFormat="1" ht="14.25" customHeight="1" x14ac:dyDescent="0.25">
      <c r="A1001" s="99" t="s">
        <v>570</v>
      </c>
      <c r="B1001" s="101" t="s">
        <v>569</v>
      </c>
      <c r="C1001" s="102">
        <f>SUM(C1002:C1008)</f>
        <v>7408550.8599999994</v>
      </c>
      <c r="D1001" s="102">
        <f t="shared" ref="D1001:V1001" si="229">SUM(D1002:D1008)</f>
        <v>599143.86</v>
      </c>
      <c r="E1001" s="102">
        <f t="shared" si="229"/>
        <v>0</v>
      </c>
      <c r="F1001" s="102">
        <f t="shared" si="229"/>
        <v>117970.5</v>
      </c>
      <c r="G1001" s="102">
        <f t="shared" si="229"/>
        <v>0</v>
      </c>
      <c r="H1001" s="102">
        <f t="shared" si="229"/>
        <v>481173.36</v>
      </c>
      <c r="I1001" s="144">
        <f t="shared" si="229"/>
        <v>0</v>
      </c>
      <c r="J1001" s="102">
        <f t="shared" si="229"/>
        <v>0</v>
      </c>
      <c r="K1001" s="102">
        <f t="shared" si="229"/>
        <v>0</v>
      </c>
      <c r="L1001" s="102">
        <f t="shared" si="229"/>
        <v>0</v>
      </c>
      <c r="M1001" s="102">
        <f t="shared" si="229"/>
        <v>0</v>
      </c>
      <c r="N1001" s="102">
        <f t="shared" si="229"/>
        <v>0</v>
      </c>
      <c r="O1001" s="102">
        <f t="shared" si="229"/>
        <v>0</v>
      </c>
      <c r="P1001" s="102">
        <f t="shared" si="229"/>
        <v>1470.7</v>
      </c>
      <c r="Q1001" s="102">
        <f t="shared" si="229"/>
        <v>6045895</v>
      </c>
      <c r="R1001" s="102">
        <f t="shared" si="229"/>
        <v>0</v>
      </c>
      <c r="S1001" s="102">
        <f t="shared" si="229"/>
        <v>0</v>
      </c>
      <c r="T1001" s="102">
        <f t="shared" si="229"/>
        <v>0</v>
      </c>
      <c r="U1001" s="102">
        <f t="shared" si="229"/>
        <v>0</v>
      </c>
      <c r="V1001" s="102">
        <f t="shared" si="229"/>
        <v>763512</v>
      </c>
      <c r="W1001" s="62"/>
      <c r="X1001" s="63"/>
      <c r="Y1001" s="60"/>
      <c r="Z1001" s="60"/>
    </row>
    <row r="1002" spans="1:26" s="16" customFormat="1" x14ac:dyDescent="0.25">
      <c r="A1002" s="206" t="s">
        <v>573</v>
      </c>
      <c r="B1002" s="47" t="s">
        <v>571</v>
      </c>
      <c r="C1002" s="28">
        <f>D1002+K1002+M1002+O1002+Q1002+S1002+T1002+U1002+V1002</f>
        <v>71286</v>
      </c>
      <c r="D1002" s="28">
        <v>0</v>
      </c>
      <c r="E1002" s="284">
        <v>0</v>
      </c>
      <c r="F1002" s="284">
        <v>0</v>
      </c>
      <c r="G1002" s="28">
        <v>0</v>
      </c>
      <c r="H1002" s="285">
        <v>0</v>
      </c>
      <c r="I1002" s="28">
        <v>0</v>
      </c>
      <c r="J1002" s="30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0</v>
      </c>
      <c r="R1002" s="28">
        <v>0</v>
      </c>
      <c r="S1002" s="28">
        <v>0</v>
      </c>
      <c r="T1002" s="28">
        <v>0</v>
      </c>
      <c r="U1002" s="28">
        <v>0</v>
      </c>
      <c r="V1002" s="151">
        <v>71286</v>
      </c>
      <c r="W1002" s="57"/>
      <c r="X1002" s="57"/>
      <c r="Y1002" s="57"/>
      <c r="Z1002" s="57"/>
    </row>
    <row r="1003" spans="1:26" s="16" customFormat="1" x14ac:dyDescent="0.25">
      <c r="A1003" s="206" t="s">
        <v>574</v>
      </c>
      <c r="B1003" s="47" t="s">
        <v>136</v>
      </c>
      <c r="C1003" s="28">
        <f>D1003+K1003+M1003+O1003+Q1003+S1003+T1003+U1003+V1003</f>
        <v>177775</v>
      </c>
      <c r="D1003" s="302">
        <v>0</v>
      </c>
      <c r="E1003" s="24">
        <v>0</v>
      </c>
      <c r="F1003" s="24">
        <v>0</v>
      </c>
      <c r="G1003" s="456">
        <v>0</v>
      </c>
      <c r="H1003" s="24">
        <v>0</v>
      </c>
      <c r="I1003" s="457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177775</v>
      </c>
      <c r="W1003" s="57"/>
      <c r="X1003" s="57"/>
      <c r="Y1003" s="57"/>
      <c r="Z1003" s="57"/>
    </row>
    <row r="1004" spans="1:26" s="16" customFormat="1" x14ac:dyDescent="0.25">
      <c r="A1004" s="206" t="s">
        <v>575</v>
      </c>
      <c r="B1004" s="47" t="s">
        <v>579</v>
      </c>
      <c r="C1004" s="28">
        <f>D1004+M1004+Q1004+V1004</f>
        <v>427517.64</v>
      </c>
      <c r="D1004" s="28">
        <f>SUM(E1004:I1004)</f>
        <v>427517.64</v>
      </c>
      <c r="E1004" s="283">
        <v>0</v>
      </c>
      <c r="F1004" s="283">
        <v>117970.5</v>
      </c>
      <c r="G1004" s="28">
        <v>0</v>
      </c>
      <c r="H1004" s="283">
        <v>309547.14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57"/>
      <c r="X1004" s="57"/>
      <c r="Y1004" s="57"/>
      <c r="Z1004" s="57"/>
    </row>
    <row r="1005" spans="1:26" s="16" customFormat="1" x14ac:dyDescent="0.25">
      <c r="A1005" s="206" t="s">
        <v>1050</v>
      </c>
      <c r="B1005" s="207" t="s">
        <v>578</v>
      </c>
      <c r="C1005" s="24">
        <f>D1005+M1005+Q1005+V1005</f>
        <v>171626.22</v>
      </c>
      <c r="D1005" s="24">
        <f>SUM(E1005:I1005)</f>
        <v>171626.22</v>
      </c>
      <c r="E1005" s="28">
        <v>0</v>
      </c>
      <c r="F1005" s="28">
        <v>0</v>
      </c>
      <c r="G1005" s="24">
        <v>0</v>
      </c>
      <c r="H1005" s="24">
        <v>171626.22</v>
      </c>
      <c r="I1005" s="281">
        <v>0</v>
      </c>
      <c r="J1005" s="24">
        <v>0</v>
      </c>
      <c r="K1005" s="24">
        <v>0</v>
      </c>
      <c r="L1005" s="24">
        <v>0</v>
      </c>
      <c r="M1005" s="24">
        <v>0</v>
      </c>
      <c r="N1005" s="28">
        <v>0</v>
      </c>
      <c r="O1005" s="27">
        <v>0</v>
      </c>
      <c r="P1005" s="24">
        <v>0</v>
      </c>
      <c r="Q1005" s="281">
        <v>0</v>
      </c>
      <c r="R1005" s="24">
        <v>0</v>
      </c>
      <c r="S1005" s="24">
        <v>0</v>
      </c>
      <c r="T1005" s="28">
        <v>0</v>
      </c>
      <c r="U1005" s="28">
        <v>0</v>
      </c>
      <c r="V1005" s="28">
        <v>0</v>
      </c>
      <c r="W1005" s="57"/>
      <c r="X1005" s="57"/>
      <c r="Y1005" s="57"/>
      <c r="Z1005" s="57"/>
    </row>
    <row r="1006" spans="1:26" s="16" customFormat="1" x14ac:dyDescent="0.25">
      <c r="A1006" s="206" t="s">
        <v>1188</v>
      </c>
      <c r="B1006" s="47" t="s">
        <v>137</v>
      </c>
      <c r="C1006" s="28">
        <f>D1006+K1006+M1006+O1006+Q1006+S1006+T1006+U1006+V1006</f>
        <v>117468</v>
      </c>
      <c r="D1006" s="28">
        <v>0</v>
      </c>
      <c r="E1006" s="281">
        <v>0</v>
      </c>
      <c r="F1006" s="281">
        <v>0</v>
      </c>
      <c r="G1006" s="28">
        <v>0</v>
      </c>
      <c r="H1006" s="299">
        <v>0</v>
      </c>
      <c r="I1006" s="28">
        <v>0</v>
      </c>
      <c r="J1006" s="30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117468</v>
      </c>
      <c r="W1006" s="57"/>
      <c r="X1006" s="57"/>
      <c r="Y1006" s="57"/>
      <c r="Z1006" s="57"/>
    </row>
    <row r="1007" spans="1:26" s="16" customFormat="1" x14ac:dyDescent="0.25">
      <c r="A1007" s="206" t="s">
        <v>1189</v>
      </c>
      <c r="B1007" s="458" t="s">
        <v>138</v>
      </c>
      <c r="C1007" s="306">
        <f>D1007+K1007+M1007+O1007+Q1007+S1007+T1007+U1007+V1007</f>
        <v>177135</v>
      </c>
      <c r="D1007" s="313">
        <v>0</v>
      </c>
      <c r="E1007" s="24">
        <v>0</v>
      </c>
      <c r="F1007" s="24">
        <v>0</v>
      </c>
      <c r="G1007" s="459">
        <v>0</v>
      </c>
      <c r="H1007" s="24">
        <v>0</v>
      </c>
      <c r="I1007" s="457">
        <v>0</v>
      </c>
      <c r="J1007" s="306">
        <v>0</v>
      </c>
      <c r="K1007" s="306">
        <v>0</v>
      </c>
      <c r="L1007" s="306">
        <v>0</v>
      </c>
      <c r="M1007" s="306">
        <v>0</v>
      </c>
      <c r="N1007" s="306">
        <v>0</v>
      </c>
      <c r="O1007" s="306">
        <v>0</v>
      </c>
      <c r="P1007" s="306">
        <v>0</v>
      </c>
      <c r="Q1007" s="454">
        <v>0</v>
      </c>
      <c r="R1007" s="306">
        <v>0</v>
      </c>
      <c r="S1007" s="306">
        <v>0</v>
      </c>
      <c r="T1007" s="306">
        <v>0</v>
      </c>
      <c r="U1007" s="306">
        <v>0</v>
      </c>
      <c r="V1007" s="28">
        <v>177135</v>
      </c>
      <c r="W1007" s="57"/>
      <c r="X1007" s="57"/>
      <c r="Y1007" s="57"/>
      <c r="Z1007" s="57"/>
    </row>
    <row r="1008" spans="1:26" s="16" customFormat="1" x14ac:dyDescent="0.25">
      <c r="A1008" s="206" t="s">
        <v>1190</v>
      </c>
      <c r="B1008" s="47" t="s">
        <v>72</v>
      </c>
      <c r="C1008" s="28">
        <f>D1008+K1008+M1008+O1008+Q1008+S1008+T1008+U1008+V1008</f>
        <v>6265743</v>
      </c>
      <c r="D1008" s="28">
        <v>0</v>
      </c>
      <c r="E1008" s="24">
        <v>0</v>
      </c>
      <c r="F1008" s="24">
        <v>0</v>
      </c>
      <c r="G1008" s="28">
        <v>0</v>
      </c>
      <c r="H1008" s="24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1470.7</v>
      </c>
      <c r="Q1008" s="28">
        <v>6045895</v>
      </c>
      <c r="R1008" s="28">
        <v>0</v>
      </c>
      <c r="S1008" s="28">
        <v>0</v>
      </c>
      <c r="T1008" s="28">
        <v>0</v>
      </c>
      <c r="U1008" s="28">
        <v>0</v>
      </c>
      <c r="V1008" s="304">
        <v>219848</v>
      </c>
      <c r="W1008" s="57"/>
      <c r="X1008" s="57"/>
      <c r="Y1008" s="57"/>
      <c r="Z1008" s="57"/>
    </row>
    <row r="1009" spans="1:26" s="14" customFormat="1" ht="14.25" customHeight="1" x14ac:dyDescent="0.2">
      <c r="A1009" s="52" t="s">
        <v>580</v>
      </c>
      <c r="B1009" s="101" t="s">
        <v>581</v>
      </c>
      <c r="C1009" s="102">
        <f t="shared" ref="C1009:V1009" si="230">SUM(C1010:C1012)</f>
        <v>710923.27</v>
      </c>
      <c r="D1009" s="102">
        <f t="shared" si="230"/>
        <v>627553.27</v>
      </c>
      <c r="E1009" s="102">
        <f t="shared" si="230"/>
        <v>458098.51999999996</v>
      </c>
      <c r="F1009" s="102">
        <f t="shared" si="230"/>
        <v>48179.21</v>
      </c>
      <c r="G1009" s="102">
        <f t="shared" si="230"/>
        <v>0</v>
      </c>
      <c r="H1009" s="102">
        <f t="shared" si="230"/>
        <v>121275.54000000001</v>
      </c>
      <c r="I1009" s="102">
        <f t="shared" si="230"/>
        <v>0</v>
      </c>
      <c r="J1009" s="102">
        <f t="shared" si="230"/>
        <v>0</v>
      </c>
      <c r="K1009" s="102">
        <f t="shared" si="230"/>
        <v>0</v>
      </c>
      <c r="L1009" s="102">
        <f t="shared" si="230"/>
        <v>0</v>
      </c>
      <c r="M1009" s="102">
        <f t="shared" si="230"/>
        <v>0</v>
      </c>
      <c r="N1009" s="102">
        <f t="shared" si="230"/>
        <v>0</v>
      </c>
      <c r="O1009" s="102">
        <f t="shared" si="230"/>
        <v>0</v>
      </c>
      <c r="P1009" s="142">
        <f t="shared" si="230"/>
        <v>0</v>
      </c>
      <c r="Q1009" s="142">
        <f t="shared" si="230"/>
        <v>0</v>
      </c>
      <c r="R1009" s="102">
        <f t="shared" si="230"/>
        <v>0</v>
      </c>
      <c r="S1009" s="102">
        <f t="shared" si="230"/>
        <v>0</v>
      </c>
      <c r="T1009" s="102">
        <f t="shared" si="230"/>
        <v>0</v>
      </c>
      <c r="U1009" s="102">
        <f t="shared" si="230"/>
        <v>0</v>
      </c>
      <c r="V1009" s="102">
        <f t="shared" si="230"/>
        <v>83370</v>
      </c>
      <c r="W1009" s="55"/>
      <c r="X1009" s="55"/>
      <c r="Y1009" s="55"/>
      <c r="Z1009" s="55"/>
    </row>
    <row r="1010" spans="1:26" s="13" customFormat="1" ht="15" customHeight="1" x14ac:dyDescent="0.25">
      <c r="A1010" s="58" t="s">
        <v>583</v>
      </c>
      <c r="B1010" s="231" t="s">
        <v>171</v>
      </c>
      <c r="C1010" s="28">
        <f>D1010+M1010+Q1010+V1010</f>
        <v>506277.73</v>
      </c>
      <c r="D1010" s="28">
        <f>SUM(E1010:I1010)</f>
        <v>506277.73</v>
      </c>
      <c r="E1010" s="28">
        <v>458098.51999999996</v>
      </c>
      <c r="F1010" s="28">
        <v>48179.21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460" t="s">
        <v>582</v>
      </c>
      <c r="X1010" s="159"/>
      <c r="Y1010" s="159"/>
      <c r="Z1010" s="159"/>
    </row>
    <row r="1011" spans="1:26" s="13" customFormat="1" ht="15" customHeight="1" x14ac:dyDescent="0.25">
      <c r="A1011" s="58" t="s">
        <v>1275</v>
      </c>
      <c r="B1011" s="231" t="s">
        <v>170</v>
      </c>
      <c r="C1011" s="28">
        <f>D1011+M1011+Q1011+V1011</f>
        <v>121275.54000000001</v>
      </c>
      <c r="D1011" s="28">
        <f>SUM(E1011:I1011)</f>
        <v>121275.54000000001</v>
      </c>
      <c r="E1011" s="28">
        <v>0</v>
      </c>
      <c r="F1011" s="28">
        <v>0</v>
      </c>
      <c r="G1011" s="28">
        <v>0</v>
      </c>
      <c r="H1011" s="28">
        <v>121275.54000000001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0</v>
      </c>
      <c r="R1011" s="28">
        <v>0</v>
      </c>
      <c r="S1011" s="28">
        <v>0</v>
      </c>
      <c r="T1011" s="28">
        <v>0</v>
      </c>
      <c r="U1011" s="28">
        <v>0</v>
      </c>
      <c r="V1011" s="28">
        <v>0</v>
      </c>
      <c r="X1011" s="159"/>
      <c r="Y1011" s="159"/>
      <c r="Z1011" s="159"/>
    </row>
    <row r="1012" spans="1:26" s="13" customFormat="1" ht="15" customHeight="1" x14ac:dyDescent="0.25">
      <c r="A1012" s="58" t="s">
        <v>13</v>
      </c>
      <c r="B1012" s="231" t="s">
        <v>172</v>
      </c>
      <c r="C1012" s="28">
        <f>D1012+M1012+Q1012+V1012</f>
        <v>83370</v>
      </c>
      <c r="D1012" s="28">
        <f>SUM(E1012:I1012)</f>
        <v>0</v>
      </c>
      <c r="E1012" s="28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302">
        <v>0</v>
      </c>
      <c r="N1012" s="28">
        <v>0</v>
      </c>
      <c r="O1012" s="28">
        <v>0</v>
      </c>
      <c r="P1012" s="28">
        <v>0</v>
      </c>
      <c r="Q1012" s="28">
        <v>0</v>
      </c>
      <c r="R1012" s="28">
        <v>0</v>
      </c>
      <c r="S1012" s="28">
        <v>0</v>
      </c>
      <c r="T1012" s="28">
        <v>0</v>
      </c>
      <c r="U1012" s="28">
        <v>0</v>
      </c>
      <c r="V1012" s="28">
        <v>83370</v>
      </c>
      <c r="X1012" s="159"/>
      <c r="Y1012" s="159"/>
      <c r="Z1012" s="159"/>
    </row>
    <row r="1013" spans="1:26" s="15" customFormat="1" ht="14.25" customHeight="1" x14ac:dyDescent="0.25">
      <c r="A1013" s="52" t="s">
        <v>584</v>
      </c>
      <c r="B1013" s="41" t="s">
        <v>585</v>
      </c>
      <c r="C1013" s="43">
        <f t="shared" ref="C1013:V1013" si="231">SUM(C1014:C1029)</f>
        <v>20915337</v>
      </c>
      <c r="D1013" s="43">
        <f t="shared" si="231"/>
        <v>10140498</v>
      </c>
      <c r="E1013" s="43">
        <f t="shared" si="231"/>
        <v>9366460</v>
      </c>
      <c r="F1013" s="43">
        <f t="shared" si="231"/>
        <v>446387</v>
      </c>
      <c r="G1013" s="43">
        <f t="shared" si="231"/>
        <v>0</v>
      </c>
      <c r="H1013" s="137">
        <f t="shared" si="231"/>
        <v>0</v>
      </c>
      <c r="I1013" s="43">
        <f t="shared" si="231"/>
        <v>327651</v>
      </c>
      <c r="J1013" s="43">
        <f t="shared" si="231"/>
        <v>0</v>
      </c>
      <c r="K1013" s="43">
        <f t="shared" si="231"/>
        <v>0</v>
      </c>
      <c r="L1013" s="43">
        <f t="shared" si="231"/>
        <v>5550.2</v>
      </c>
      <c r="M1013" s="43">
        <f t="shared" si="231"/>
        <v>8044898</v>
      </c>
      <c r="N1013" s="43">
        <f t="shared" si="231"/>
        <v>0</v>
      </c>
      <c r="O1013" s="43">
        <f t="shared" si="231"/>
        <v>0</v>
      </c>
      <c r="P1013" s="43">
        <f t="shared" si="231"/>
        <v>0</v>
      </c>
      <c r="Q1013" s="43">
        <f t="shared" si="231"/>
        <v>0</v>
      </c>
      <c r="R1013" s="43">
        <f t="shared" si="231"/>
        <v>0</v>
      </c>
      <c r="S1013" s="43">
        <f t="shared" si="231"/>
        <v>0</v>
      </c>
      <c r="T1013" s="43">
        <f t="shared" si="231"/>
        <v>0</v>
      </c>
      <c r="U1013" s="43">
        <f t="shared" si="231"/>
        <v>0</v>
      </c>
      <c r="V1013" s="43">
        <f t="shared" si="231"/>
        <v>2729941</v>
      </c>
      <c r="W1013" s="44"/>
      <c r="X1013" s="44"/>
      <c r="Y1013" s="44"/>
      <c r="Z1013" s="44"/>
    </row>
    <row r="1014" spans="1:26" s="15" customFormat="1" ht="14.25" customHeight="1" x14ac:dyDescent="0.25">
      <c r="A1014" s="58" t="s">
        <v>589</v>
      </c>
      <c r="B1014" s="461" t="s">
        <v>160</v>
      </c>
      <c r="C1014" s="24">
        <f>D1014+M1014+Q1014+V1014</f>
        <v>122178</v>
      </c>
      <c r="D1014" s="358">
        <f>E1014+F1014+G1014+H1014+I1014</f>
        <v>0</v>
      </c>
      <c r="E1014" s="449">
        <v>0</v>
      </c>
      <c r="F1014" s="113">
        <v>0</v>
      </c>
      <c r="G1014" s="462">
        <v>0</v>
      </c>
      <c r="H1014" s="113">
        <v>0</v>
      </c>
      <c r="I1014" s="452">
        <v>0</v>
      </c>
      <c r="J1014" s="463">
        <v>0</v>
      </c>
      <c r="K1014" s="24">
        <v>0</v>
      </c>
      <c r="L1014" s="449">
        <v>0</v>
      </c>
      <c r="M1014" s="449">
        <v>0</v>
      </c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v>0</v>
      </c>
      <c r="T1014" s="113">
        <v>0</v>
      </c>
      <c r="U1014" s="113">
        <v>0</v>
      </c>
      <c r="V1014" s="113">
        <v>122178</v>
      </c>
      <c r="W1014" s="44"/>
      <c r="X1014" s="44"/>
      <c r="Y1014" s="44"/>
      <c r="Z1014" s="44"/>
    </row>
    <row r="1015" spans="1:26" s="15" customFormat="1" ht="14.25" customHeight="1" x14ac:dyDescent="0.25">
      <c r="A1015" s="58" t="s">
        <v>590</v>
      </c>
      <c r="B1015" s="435" t="s">
        <v>593</v>
      </c>
      <c r="C1015" s="24">
        <f>D1015+M1015+Q1015+V1015</f>
        <v>17893585</v>
      </c>
      <c r="D1015" s="464">
        <f>E1015+F1015+G1015+H1015+I1015</f>
        <v>9366460</v>
      </c>
      <c r="E1015" s="24">
        <v>9366460</v>
      </c>
      <c r="F1015" s="297">
        <v>0</v>
      </c>
      <c r="G1015" s="24">
        <v>0</v>
      </c>
      <c r="H1015" s="465">
        <v>0</v>
      </c>
      <c r="I1015" s="24">
        <v>0</v>
      </c>
      <c r="J1015" s="24">
        <v>0</v>
      </c>
      <c r="K1015" s="279">
        <v>0</v>
      </c>
      <c r="L1015" s="24">
        <v>5550.2</v>
      </c>
      <c r="M1015" s="24">
        <v>8044898</v>
      </c>
      <c r="N1015" s="280">
        <v>0</v>
      </c>
      <c r="O1015" s="24">
        <v>0</v>
      </c>
      <c r="P1015" s="281">
        <v>0</v>
      </c>
      <c r="Q1015" s="281">
        <v>0</v>
      </c>
      <c r="R1015" s="24">
        <v>0</v>
      </c>
      <c r="S1015" s="24">
        <v>0</v>
      </c>
      <c r="T1015" s="24">
        <v>0</v>
      </c>
      <c r="U1015" s="24">
        <v>0</v>
      </c>
      <c r="V1015" s="113">
        <v>482227</v>
      </c>
      <c r="W1015" s="44"/>
      <c r="X1015" s="44"/>
      <c r="Y1015" s="44"/>
      <c r="Z1015" s="44"/>
    </row>
    <row r="1016" spans="1:26" s="15" customFormat="1" ht="14.25" customHeight="1" x14ac:dyDescent="0.25">
      <c r="A1016" s="58" t="s">
        <v>591</v>
      </c>
      <c r="B1016" s="435" t="s">
        <v>151</v>
      </c>
      <c r="C1016" s="24">
        <f>D1016+M1016+Q1016+V1016</f>
        <v>221792</v>
      </c>
      <c r="D1016" s="113">
        <v>0</v>
      </c>
      <c r="E1016" s="322">
        <v>0</v>
      </c>
      <c r="F1016" s="113">
        <v>0</v>
      </c>
      <c r="G1016" s="322">
        <v>0</v>
      </c>
      <c r="H1016" s="322">
        <v>0</v>
      </c>
      <c r="I1016" s="113">
        <v>0</v>
      </c>
      <c r="J1016" s="113">
        <v>0</v>
      </c>
      <c r="K1016" s="113">
        <v>0</v>
      </c>
      <c r="L1016" s="322">
        <v>0</v>
      </c>
      <c r="M1016" s="322">
        <v>0</v>
      </c>
      <c r="N1016" s="113">
        <v>0</v>
      </c>
      <c r="O1016" s="451">
        <v>0</v>
      </c>
      <c r="P1016" s="113">
        <v>0</v>
      </c>
      <c r="Q1016" s="113">
        <v>0</v>
      </c>
      <c r="R1016" s="452">
        <v>0</v>
      </c>
      <c r="S1016" s="113">
        <v>0</v>
      </c>
      <c r="T1016" s="358">
        <v>0</v>
      </c>
      <c r="U1016" s="358">
        <v>0</v>
      </c>
      <c r="V1016" s="113">
        <v>221792</v>
      </c>
      <c r="W1016" s="44"/>
      <c r="X1016" s="44"/>
      <c r="Y1016" s="44"/>
      <c r="Z1016" s="44"/>
    </row>
    <row r="1017" spans="1:26" s="15" customFormat="1" ht="14.25" customHeight="1" x14ac:dyDescent="0.25">
      <c r="A1017" s="58" t="s">
        <v>592</v>
      </c>
      <c r="B1017" s="435" t="s">
        <v>152</v>
      </c>
      <c r="C1017" s="24">
        <f>D1017+M1017+Q1017+V1017</f>
        <v>221443</v>
      </c>
      <c r="D1017" s="113">
        <v>0</v>
      </c>
      <c r="E1017" s="113">
        <v>0</v>
      </c>
      <c r="F1017" s="449">
        <v>0</v>
      </c>
      <c r="G1017" s="113">
        <v>0</v>
      </c>
      <c r="H1017" s="449">
        <v>0</v>
      </c>
      <c r="I1017" s="449"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451">
        <v>0</v>
      </c>
      <c r="P1017" s="113">
        <v>0</v>
      </c>
      <c r="Q1017" s="113">
        <v>0</v>
      </c>
      <c r="R1017" s="452">
        <v>0</v>
      </c>
      <c r="S1017" s="113">
        <v>0</v>
      </c>
      <c r="T1017" s="358">
        <v>0</v>
      </c>
      <c r="U1017" s="358">
        <v>0</v>
      </c>
      <c r="V1017" s="113">
        <v>221443</v>
      </c>
      <c r="W1017" s="44"/>
      <c r="X1017" s="44"/>
      <c r="Y1017" s="44"/>
      <c r="Z1017" s="44"/>
    </row>
    <row r="1018" spans="1:26" s="15" customFormat="1" ht="14.25" customHeight="1" x14ac:dyDescent="0.25">
      <c r="A1018" s="58" t="s">
        <v>1224</v>
      </c>
      <c r="B1018" s="114" t="s">
        <v>153</v>
      </c>
      <c r="C1018" s="24">
        <f>D1018+M1018+Q1018+V1018</f>
        <v>254426</v>
      </c>
      <c r="D1018" s="358">
        <f>E1018+F1018+G1018+H1018+I1018</f>
        <v>0</v>
      </c>
      <c r="E1018" s="451">
        <v>0</v>
      </c>
      <c r="F1018" s="113">
        <v>0</v>
      </c>
      <c r="G1018" s="466">
        <v>0</v>
      </c>
      <c r="H1018" s="113">
        <v>0</v>
      </c>
      <c r="I1018" s="113">
        <v>0</v>
      </c>
      <c r="J1018" s="467">
        <v>0</v>
      </c>
      <c r="K1018" s="24">
        <v>0</v>
      </c>
      <c r="L1018" s="113">
        <v>0</v>
      </c>
      <c r="M1018" s="113">
        <v>0</v>
      </c>
      <c r="N1018" s="113">
        <v>0</v>
      </c>
      <c r="O1018" s="451">
        <v>0</v>
      </c>
      <c r="P1018" s="113">
        <v>0</v>
      </c>
      <c r="Q1018" s="113">
        <v>0</v>
      </c>
      <c r="R1018" s="452">
        <v>0</v>
      </c>
      <c r="S1018" s="113">
        <v>0</v>
      </c>
      <c r="T1018" s="113">
        <v>0</v>
      </c>
      <c r="U1018" s="113">
        <v>0</v>
      </c>
      <c r="V1018" s="113">
        <v>254426</v>
      </c>
      <c r="W1018" s="44"/>
      <c r="X1018" s="44"/>
      <c r="Y1018" s="44"/>
      <c r="Z1018" s="44"/>
    </row>
    <row r="1019" spans="1:26" s="15" customFormat="1" ht="14.25" customHeight="1" x14ac:dyDescent="0.25">
      <c r="A1019" s="58" t="s">
        <v>1276</v>
      </c>
      <c r="B1019" s="435" t="s">
        <v>73</v>
      </c>
      <c r="C1019" s="24">
        <f t="shared" ref="C1019:C1029" si="232">D1019+M1019+Q1019+V1019</f>
        <v>524683</v>
      </c>
      <c r="D1019" s="358">
        <f>E1019+F1019+G1019+H1019+I1019</f>
        <v>327651</v>
      </c>
      <c r="E1019" s="113">
        <v>0</v>
      </c>
      <c r="F1019" s="113">
        <v>0</v>
      </c>
      <c r="G1019" s="113">
        <v>0</v>
      </c>
      <c r="H1019" s="113">
        <v>0</v>
      </c>
      <c r="I1019" s="113">
        <v>327651</v>
      </c>
      <c r="J1019" s="24">
        <v>0</v>
      </c>
      <c r="K1019" s="24">
        <v>0</v>
      </c>
      <c r="L1019" s="113">
        <v>0</v>
      </c>
      <c r="M1019" s="113">
        <v>0</v>
      </c>
      <c r="N1019" s="113">
        <v>0</v>
      </c>
      <c r="O1019" s="113">
        <v>0</v>
      </c>
      <c r="P1019" s="113">
        <v>0</v>
      </c>
      <c r="Q1019" s="113">
        <v>0</v>
      </c>
      <c r="R1019" s="113">
        <v>0</v>
      </c>
      <c r="S1019" s="113">
        <v>0</v>
      </c>
      <c r="T1019" s="113">
        <v>0</v>
      </c>
      <c r="U1019" s="113">
        <v>0</v>
      </c>
      <c r="V1019" s="113">
        <v>197032</v>
      </c>
      <c r="W1019" s="44"/>
      <c r="X1019" s="44"/>
      <c r="Y1019" s="44"/>
      <c r="Z1019" s="44"/>
    </row>
    <row r="1020" spans="1:26" s="15" customFormat="1" ht="14.25" customHeight="1" x14ac:dyDescent="0.25">
      <c r="A1020" s="58" t="s">
        <v>139</v>
      </c>
      <c r="B1020" s="468" t="s">
        <v>154</v>
      </c>
      <c r="C1020" s="283">
        <f t="shared" si="232"/>
        <v>252228</v>
      </c>
      <c r="D1020" s="469">
        <f>E1020+F1020+G1020+H1020+I1020</f>
        <v>0</v>
      </c>
      <c r="E1020" s="470">
        <v>0</v>
      </c>
      <c r="F1020" s="322">
        <v>0</v>
      </c>
      <c r="G1020" s="471">
        <v>0</v>
      </c>
      <c r="H1020" s="322">
        <v>0</v>
      </c>
      <c r="I1020" s="322">
        <v>0</v>
      </c>
      <c r="J1020" s="472">
        <v>0</v>
      </c>
      <c r="K1020" s="283">
        <v>0</v>
      </c>
      <c r="L1020" s="322">
        <v>0</v>
      </c>
      <c r="M1020" s="322">
        <v>0</v>
      </c>
      <c r="N1020" s="322">
        <v>0</v>
      </c>
      <c r="O1020" s="470">
        <v>0</v>
      </c>
      <c r="P1020" s="322">
        <v>0</v>
      </c>
      <c r="Q1020" s="322">
        <v>0</v>
      </c>
      <c r="R1020" s="465">
        <v>0</v>
      </c>
      <c r="S1020" s="322">
        <v>0</v>
      </c>
      <c r="T1020" s="322">
        <v>0</v>
      </c>
      <c r="U1020" s="322">
        <v>0</v>
      </c>
      <c r="V1020" s="322">
        <v>252228</v>
      </c>
      <c r="W1020" s="44"/>
      <c r="X1020" s="44"/>
      <c r="Y1020" s="44"/>
      <c r="Z1020" s="44"/>
    </row>
    <row r="1021" spans="1:26" s="15" customFormat="1" ht="14.25" customHeight="1" x14ac:dyDescent="0.25">
      <c r="A1021" s="58" t="s">
        <v>140</v>
      </c>
      <c r="B1021" s="435" t="s">
        <v>74</v>
      </c>
      <c r="C1021" s="24">
        <f t="shared" si="232"/>
        <v>78728</v>
      </c>
      <c r="D1021" s="358">
        <v>0</v>
      </c>
      <c r="E1021" s="473">
        <v>0</v>
      </c>
      <c r="F1021" s="474">
        <v>0</v>
      </c>
      <c r="G1021" s="473">
        <v>0</v>
      </c>
      <c r="H1021" s="475">
        <v>0</v>
      </c>
      <c r="I1021" s="475">
        <v>0</v>
      </c>
      <c r="J1021" s="473">
        <v>0</v>
      </c>
      <c r="K1021" s="476">
        <v>0</v>
      </c>
      <c r="L1021" s="477">
        <v>0</v>
      </c>
      <c r="M1021" s="473">
        <v>0</v>
      </c>
      <c r="N1021" s="478">
        <v>0</v>
      </c>
      <c r="O1021" s="473">
        <v>0</v>
      </c>
      <c r="P1021" s="475">
        <v>0</v>
      </c>
      <c r="Q1021" s="475">
        <v>0</v>
      </c>
      <c r="R1021" s="479">
        <v>0</v>
      </c>
      <c r="S1021" s="479">
        <v>0</v>
      </c>
      <c r="T1021" s="473">
        <f>S1021</f>
        <v>0</v>
      </c>
      <c r="U1021" s="473">
        <f>T1021</f>
        <v>0</v>
      </c>
      <c r="V1021" s="113">
        <v>78728</v>
      </c>
      <c r="W1021" s="44"/>
      <c r="X1021" s="44"/>
      <c r="Y1021" s="44"/>
      <c r="Z1021" s="44"/>
    </row>
    <row r="1022" spans="1:26" s="15" customFormat="1" ht="14.25" customHeight="1" x14ac:dyDescent="0.25">
      <c r="A1022" s="58" t="s">
        <v>141</v>
      </c>
      <c r="B1022" s="435" t="s">
        <v>1277</v>
      </c>
      <c r="C1022" s="24">
        <f t="shared" si="232"/>
        <v>699237</v>
      </c>
      <c r="D1022" s="24">
        <f>SUM(E1022:I1022)</f>
        <v>446387</v>
      </c>
      <c r="E1022" s="279">
        <v>0</v>
      </c>
      <c r="F1022" s="24">
        <v>446387</v>
      </c>
      <c r="G1022" s="297">
        <v>0</v>
      </c>
      <c r="H1022" s="24">
        <v>0</v>
      </c>
      <c r="I1022" s="24">
        <v>0</v>
      </c>
      <c r="J1022" s="280">
        <v>0</v>
      </c>
      <c r="K1022" s="24">
        <v>0</v>
      </c>
      <c r="L1022" s="284">
        <v>0</v>
      </c>
      <c r="M1022" s="284">
        <v>0</v>
      </c>
      <c r="N1022" s="24">
        <v>0</v>
      </c>
      <c r="O1022" s="279">
        <v>0</v>
      </c>
      <c r="P1022" s="24">
        <v>0</v>
      </c>
      <c r="Q1022" s="24">
        <v>0</v>
      </c>
      <c r="R1022" s="280">
        <v>0</v>
      </c>
      <c r="S1022" s="24">
        <v>0</v>
      </c>
      <c r="T1022" s="24">
        <v>0</v>
      </c>
      <c r="U1022" s="24">
        <v>0</v>
      </c>
      <c r="V1022" s="113">
        <v>252850</v>
      </c>
      <c r="W1022" s="44"/>
      <c r="X1022" s="44"/>
      <c r="Y1022" s="44"/>
      <c r="Z1022" s="44"/>
    </row>
    <row r="1023" spans="1:26" s="15" customFormat="1" ht="14.25" customHeight="1" x14ac:dyDescent="0.25">
      <c r="A1023" s="58" t="s">
        <v>142</v>
      </c>
      <c r="B1023" s="461" t="s">
        <v>155</v>
      </c>
      <c r="C1023" s="24">
        <f t="shared" si="232"/>
        <v>91108</v>
      </c>
      <c r="D1023" s="358">
        <f>E1023+F1023+G1023+H1023+I1023</f>
        <v>0</v>
      </c>
      <c r="E1023" s="113">
        <v>0</v>
      </c>
      <c r="F1023" s="322">
        <v>0</v>
      </c>
      <c r="G1023" s="113">
        <v>0</v>
      </c>
      <c r="H1023" s="322">
        <v>0</v>
      </c>
      <c r="I1023" s="480">
        <v>0</v>
      </c>
      <c r="J1023" s="463">
        <v>0</v>
      </c>
      <c r="K1023" s="279">
        <v>0</v>
      </c>
      <c r="L1023" s="113">
        <v>0</v>
      </c>
      <c r="M1023" s="113">
        <v>0</v>
      </c>
      <c r="N1023" s="452">
        <v>0</v>
      </c>
      <c r="O1023" s="113">
        <v>0</v>
      </c>
      <c r="P1023" s="322">
        <v>0</v>
      </c>
      <c r="Q1023" s="322">
        <v>0</v>
      </c>
      <c r="R1023" s="113">
        <v>0</v>
      </c>
      <c r="S1023" s="113">
        <v>0</v>
      </c>
      <c r="T1023" s="113">
        <v>0</v>
      </c>
      <c r="U1023" s="113">
        <v>0</v>
      </c>
      <c r="V1023" s="113">
        <v>91108</v>
      </c>
      <c r="W1023" s="44"/>
      <c r="X1023" s="44"/>
      <c r="Y1023" s="44"/>
      <c r="Z1023" s="44"/>
    </row>
    <row r="1024" spans="1:26" s="15" customFormat="1" ht="14.25" customHeight="1" x14ac:dyDescent="0.25">
      <c r="A1024" s="58" t="s">
        <v>143</v>
      </c>
      <c r="B1024" s="461" t="s">
        <v>156</v>
      </c>
      <c r="C1024" s="24">
        <f t="shared" si="232"/>
        <v>72108</v>
      </c>
      <c r="D1024" s="358">
        <f>E1024+F1024+G1024+H1024+I1024</f>
        <v>0</v>
      </c>
      <c r="E1024" s="113">
        <v>0</v>
      </c>
      <c r="F1024" s="113">
        <v>0</v>
      </c>
      <c r="G1024" s="113">
        <v>0</v>
      </c>
      <c r="H1024" s="451">
        <v>0</v>
      </c>
      <c r="I1024" s="113">
        <v>0</v>
      </c>
      <c r="J1024" s="467">
        <v>0</v>
      </c>
      <c r="K1024" s="24">
        <v>0</v>
      </c>
      <c r="L1024" s="322">
        <v>0</v>
      </c>
      <c r="M1024" s="322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113">
        <v>0</v>
      </c>
      <c r="T1024" s="113">
        <v>0</v>
      </c>
      <c r="U1024" s="113">
        <v>0</v>
      </c>
      <c r="V1024" s="113">
        <v>72108</v>
      </c>
      <c r="W1024" s="44"/>
      <c r="X1024" s="44"/>
      <c r="Y1024" s="44"/>
      <c r="Z1024" s="44"/>
    </row>
    <row r="1025" spans="1:26" s="15" customFormat="1" ht="14.25" customHeight="1" x14ac:dyDescent="0.25">
      <c r="A1025" s="58" t="s">
        <v>144</v>
      </c>
      <c r="B1025" s="461" t="s">
        <v>157</v>
      </c>
      <c r="C1025" s="24">
        <f t="shared" si="232"/>
        <v>72161</v>
      </c>
      <c r="D1025" s="358">
        <f>E1025+F1025+G1025+H1025+I1025</f>
        <v>0</v>
      </c>
      <c r="E1025" s="113">
        <v>0</v>
      </c>
      <c r="F1025" s="113">
        <v>0</v>
      </c>
      <c r="G1025" s="113">
        <v>0</v>
      </c>
      <c r="H1025" s="462">
        <v>0</v>
      </c>
      <c r="I1025" s="113">
        <v>0</v>
      </c>
      <c r="J1025" s="467">
        <v>0</v>
      </c>
      <c r="K1025" s="24">
        <v>0</v>
      </c>
      <c r="L1025" s="113">
        <v>0</v>
      </c>
      <c r="M1025" s="113">
        <v>0</v>
      </c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v>0</v>
      </c>
      <c r="T1025" s="113">
        <v>0</v>
      </c>
      <c r="U1025" s="113">
        <v>0</v>
      </c>
      <c r="V1025" s="113">
        <v>72161</v>
      </c>
      <c r="W1025" s="44"/>
      <c r="X1025" s="44"/>
      <c r="Y1025" s="44"/>
      <c r="Z1025" s="44"/>
    </row>
    <row r="1026" spans="1:26" s="15" customFormat="1" ht="14.25" customHeight="1" x14ac:dyDescent="0.25">
      <c r="A1026" s="58" t="s">
        <v>145</v>
      </c>
      <c r="B1026" s="461" t="s">
        <v>1223</v>
      </c>
      <c r="C1026" s="24">
        <f t="shared" si="232"/>
        <v>126373</v>
      </c>
      <c r="D1026" s="358">
        <f>E1026+F1026+G1026+H1026+I1026</f>
        <v>0</v>
      </c>
      <c r="E1026" s="113">
        <v>0</v>
      </c>
      <c r="F1026" s="113">
        <v>0</v>
      </c>
      <c r="G1026" s="462">
        <v>0</v>
      </c>
      <c r="H1026" s="113">
        <v>0</v>
      </c>
      <c r="I1026" s="113">
        <v>0</v>
      </c>
      <c r="J1026" s="467">
        <v>0</v>
      </c>
      <c r="K1026" s="24">
        <v>0</v>
      </c>
      <c r="L1026" s="113">
        <v>0</v>
      </c>
      <c r="M1026" s="113">
        <v>0</v>
      </c>
      <c r="N1026" s="113">
        <v>0</v>
      </c>
      <c r="O1026" s="113">
        <v>0</v>
      </c>
      <c r="P1026" s="113">
        <v>0</v>
      </c>
      <c r="Q1026" s="113">
        <v>0</v>
      </c>
      <c r="R1026" s="113">
        <v>0</v>
      </c>
      <c r="S1026" s="113">
        <v>0</v>
      </c>
      <c r="T1026" s="113">
        <v>0</v>
      </c>
      <c r="U1026" s="113">
        <v>0</v>
      </c>
      <c r="V1026" s="113">
        <v>126373</v>
      </c>
      <c r="W1026" s="44"/>
      <c r="X1026" s="44"/>
      <c r="Y1026" s="44"/>
      <c r="Z1026" s="44"/>
    </row>
    <row r="1027" spans="1:26" s="15" customFormat="1" ht="14.25" customHeight="1" x14ac:dyDescent="0.25">
      <c r="A1027" s="58" t="s">
        <v>146</v>
      </c>
      <c r="B1027" s="324" t="s">
        <v>594</v>
      </c>
      <c r="C1027" s="281">
        <f t="shared" si="232"/>
        <v>86896</v>
      </c>
      <c r="D1027" s="281">
        <f>SUM(E1027:I1027)</f>
        <v>0</v>
      </c>
      <c r="E1027" s="281">
        <v>0</v>
      </c>
      <c r="F1027" s="281">
        <v>0</v>
      </c>
      <c r="G1027" s="24">
        <v>0</v>
      </c>
      <c r="H1027" s="24">
        <v>0</v>
      </c>
      <c r="I1027" s="286">
        <v>0</v>
      </c>
      <c r="J1027" s="281">
        <v>0</v>
      </c>
      <c r="K1027" s="281">
        <v>0</v>
      </c>
      <c r="L1027" s="281">
        <v>0</v>
      </c>
      <c r="M1027" s="281">
        <v>0</v>
      </c>
      <c r="N1027" s="281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81">
        <v>0</v>
      </c>
      <c r="U1027" s="281">
        <v>0</v>
      </c>
      <c r="V1027" s="113">
        <v>86896</v>
      </c>
      <c r="W1027" s="44"/>
      <c r="X1027" s="44"/>
      <c r="Y1027" s="44"/>
      <c r="Z1027" s="44"/>
    </row>
    <row r="1028" spans="1:26" s="15" customFormat="1" ht="14.25" customHeight="1" x14ac:dyDescent="0.25">
      <c r="A1028" s="58" t="s">
        <v>147</v>
      </c>
      <c r="B1028" s="461" t="s">
        <v>158</v>
      </c>
      <c r="C1028" s="24">
        <f t="shared" si="232"/>
        <v>72104</v>
      </c>
      <c r="D1028" s="358">
        <f>E1028+F1028+G1028+H1028+I1028</f>
        <v>0</v>
      </c>
      <c r="E1028" s="113">
        <v>0</v>
      </c>
      <c r="F1028" s="113">
        <v>0</v>
      </c>
      <c r="G1028" s="113">
        <v>0</v>
      </c>
      <c r="H1028" s="462">
        <v>0</v>
      </c>
      <c r="I1028" s="113">
        <v>0</v>
      </c>
      <c r="J1028" s="467">
        <v>0</v>
      </c>
      <c r="K1028" s="24">
        <v>0</v>
      </c>
      <c r="L1028" s="113">
        <v>0</v>
      </c>
      <c r="M1028" s="113">
        <v>0</v>
      </c>
      <c r="N1028" s="113">
        <v>0</v>
      </c>
      <c r="O1028" s="113">
        <v>0</v>
      </c>
      <c r="P1028" s="113">
        <v>0</v>
      </c>
      <c r="Q1028" s="113">
        <v>0</v>
      </c>
      <c r="R1028" s="113">
        <v>0</v>
      </c>
      <c r="S1028" s="113">
        <v>0</v>
      </c>
      <c r="T1028" s="113">
        <v>0</v>
      </c>
      <c r="U1028" s="113">
        <v>0</v>
      </c>
      <c r="V1028" s="113">
        <v>72104</v>
      </c>
      <c r="W1028" s="44"/>
      <c r="X1028" s="44"/>
      <c r="Y1028" s="44"/>
      <c r="Z1028" s="44"/>
    </row>
    <row r="1029" spans="1:26" s="15" customFormat="1" ht="14.25" customHeight="1" x14ac:dyDescent="0.25">
      <c r="A1029" s="58" t="s">
        <v>148</v>
      </c>
      <c r="B1029" s="461" t="s">
        <v>159</v>
      </c>
      <c r="C1029" s="24">
        <f t="shared" si="232"/>
        <v>126287</v>
      </c>
      <c r="D1029" s="358">
        <f>E1029+F1029+G1029+H1029+I1029</f>
        <v>0</v>
      </c>
      <c r="E1029" s="113">
        <v>0</v>
      </c>
      <c r="F1029" s="113">
        <v>0</v>
      </c>
      <c r="G1029" s="451">
        <v>0</v>
      </c>
      <c r="H1029" s="113">
        <v>0</v>
      </c>
      <c r="I1029" s="113">
        <v>0</v>
      </c>
      <c r="J1029" s="467">
        <v>0</v>
      </c>
      <c r="K1029" s="24">
        <v>0</v>
      </c>
      <c r="L1029" s="113">
        <v>0</v>
      </c>
      <c r="M1029" s="113">
        <v>0</v>
      </c>
      <c r="N1029" s="113">
        <v>0</v>
      </c>
      <c r="O1029" s="113">
        <v>0</v>
      </c>
      <c r="P1029" s="113">
        <v>0</v>
      </c>
      <c r="Q1029" s="113">
        <v>0</v>
      </c>
      <c r="R1029" s="113">
        <v>0</v>
      </c>
      <c r="S1029" s="113">
        <v>0</v>
      </c>
      <c r="T1029" s="113">
        <v>0</v>
      </c>
      <c r="U1029" s="113">
        <v>0</v>
      </c>
      <c r="V1029" s="113">
        <v>126287</v>
      </c>
      <c r="W1029" s="44"/>
      <c r="X1029" s="44"/>
      <c r="Y1029" s="44"/>
      <c r="Z1029" s="44"/>
    </row>
    <row r="1030" spans="1:26" x14ac:dyDescent="0.25">
      <c r="A1030" s="52" t="s">
        <v>809</v>
      </c>
      <c r="B1030" s="41" t="s">
        <v>810</v>
      </c>
      <c r="C1030" s="43">
        <f>D1030+K1030+M1030+O1030+Q1030+S1030+T1030+U1030+V1030</f>
        <v>5263617.5999999996</v>
      </c>
      <c r="D1030" s="43">
        <f t="shared" ref="D1030:V1030" si="233">D1031+D1033+D1034+D1035+D1036</f>
        <v>1098086</v>
      </c>
      <c r="E1030" s="43">
        <f t="shared" si="233"/>
        <v>786611</v>
      </c>
      <c r="F1030" s="43">
        <f t="shared" si="233"/>
        <v>311475</v>
      </c>
      <c r="G1030" s="43">
        <f t="shared" si="233"/>
        <v>0</v>
      </c>
      <c r="H1030" s="138">
        <f t="shared" si="233"/>
        <v>0</v>
      </c>
      <c r="I1030" s="138">
        <f t="shared" si="233"/>
        <v>0</v>
      </c>
      <c r="J1030" s="43">
        <f t="shared" si="233"/>
        <v>0</v>
      </c>
      <c r="K1030" s="43">
        <f t="shared" si="233"/>
        <v>0</v>
      </c>
      <c r="L1030" s="43">
        <f t="shared" si="233"/>
        <v>180</v>
      </c>
      <c r="M1030" s="43">
        <f t="shared" si="233"/>
        <v>4165531.6</v>
      </c>
      <c r="N1030" s="43">
        <f t="shared" si="233"/>
        <v>0</v>
      </c>
      <c r="O1030" s="43">
        <f t="shared" si="233"/>
        <v>0</v>
      </c>
      <c r="P1030" s="43">
        <f t="shared" si="233"/>
        <v>0</v>
      </c>
      <c r="Q1030" s="43">
        <f t="shared" si="233"/>
        <v>0</v>
      </c>
      <c r="R1030" s="43">
        <f t="shared" si="233"/>
        <v>0</v>
      </c>
      <c r="S1030" s="43">
        <f t="shared" si="233"/>
        <v>0</v>
      </c>
      <c r="T1030" s="43">
        <f t="shared" si="233"/>
        <v>0</v>
      </c>
      <c r="U1030" s="43">
        <f t="shared" si="233"/>
        <v>0</v>
      </c>
      <c r="V1030" s="43">
        <f t="shared" si="233"/>
        <v>0</v>
      </c>
      <c r="W1030" s="46"/>
      <c r="X1030" s="46"/>
      <c r="Y1030" s="46"/>
      <c r="Z1030" s="46"/>
    </row>
    <row r="1031" spans="1:26" s="15" customFormat="1" ht="14.25" customHeight="1" x14ac:dyDescent="0.25">
      <c r="A1031" s="52" t="s">
        <v>819</v>
      </c>
      <c r="B1031" s="41" t="s">
        <v>811</v>
      </c>
      <c r="C1031" s="43">
        <f t="shared" ref="C1031:V1031" si="234">SUM(C1032:C1032)</f>
        <v>1098086</v>
      </c>
      <c r="D1031" s="43">
        <f t="shared" si="234"/>
        <v>1098086</v>
      </c>
      <c r="E1031" s="43">
        <f t="shared" si="234"/>
        <v>786611</v>
      </c>
      <c r="F1031" s="43">
        <f t="shared" si="234"/>
        <v>311475</v>
      </c>
      <c r="G1031" s="43">
        <f t="shared" si="234"/>
        <v>0</v>
      </c>
      <c r="H1031" s="43">
        <f t="shared" si="234"/>
        <v>0</v>
      </c>
      <c r="I1031" s="43">
        <f t="shared" si="234"/>
        <v>0</v>
      </c>
      <c r="J1031" s="43">
        <f t="shared" si="234"/>
        <v>0</v>
      </c>
      <c r="K1031" s="43">
        <f t="shared" si="234"/>
        <v>0</v>
      </c>
      <c r="L1031" s="43">
        <f t="shared" si="234"/>
        <v>0</v>
      </c>
      <c r="M1031" s="43">
        <f t="shared" si="234"/>
        <v>0</v>
      </c>
      <c r="N1031" s="43">
        <f t="shared" si="234"/>
        <v>0</v>
      </c>
      <c r="O1031" s="43">
        <f t="shared" si="234"/>
        <v>0</v>
      </c>
      <c r="P1031" s="43">
        <f t="shared" si="234"/>
        <v>0</v>
      </c>
      <c r="Q1031" s="43">
        <f t="shared" si="234"/>
        <v>0</v>
      </c>
      <c r="R1031" s="43">
        <f t="shared" si="234"/>
        <v>0</v>
      </c>
      <c r="S1031" s="43">
        <f t="shared" si="234"/>
        <v>0</v>
      </c>
      <c r="T1031" s="43">
        <f t="shared" si="234"/>
        <v>0</v>
      </c>
      <c r="U1031" s="43">
        <f t="shared" si="234"/>
        <v>0</v>
      </c>
      <c r="V1031" s="43">
        <f t="shared" si="234"/>
        <v>0</v>
      </c>
      <c r="W1031" s="44"/>
      <c r="X1031" s="44"/>
      <c r="Y1031" s="44"/>
      <c r="Z1031" s="44"/>
    </row>
    <row r="1032" spans="1:26" ht="15.75" customHeight="1" x14ac:dyDescent="0.25">
      <c r="A1032" s="58" t="s">
        <v>820</v>
      </c>
      <c r="B1032" s="26" t="s">
        <v>812</v>
      </c>
      <c r="C1032" s="24">
        <f>D1032+M1032+Q1032+V1032</f>
        <v>1098086</v>
      </c>
      <c r="D1032" s="24">
        <f>SUM(E1032:I1032)</f>
        <v>1098086</v>
      </c>
      <c r="E1032" s="24">
        <v>786611</v>
      </c>
      <c r="F1032" s="24">
        <v>311475</v>
      </c>
      <c r="G1032" s="24">
        <v>0</v>
      </c>
      <c r="H1032" s="24">
        <v>0</v>
      </c>
      <c r="I1032" s="24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  <c r="V1032" s="24">
        <v>0</v>
      </c>
      <c r="W1032" s="46"/>
      <c r="X1032" s="46"/>
      <c r="Y1032" s="46"/>
      <c r="Z1032" s="46"/>
    </row>
    <row r="1033" spans="1:26" s="15" customFormat="1" ht="14.25" customHeight="1" x14ac:dyDescent="0.25">
      <c r="A1033" s="52" t="s">
        <v>1124</v>
      </c>
      <c r="B1033" s="41" t="s">
        <v>1110</v>
      </c>
      <c r="C1033" s="43">
        <v>0</v>
      </c>
      <c r="D1033" s="43">
        <v>0</v>
      </c>
      <c r="E1033" s="43">
        <v>0</v>
      </c>
      <c r="F1033" s="43">
        <v>0</v>
      </c>
      <c r="G1033" s="43">
        <v>0</v>
      </c>
      <c r="H1033" s="43">
        <v>0</v>
      </c>
      <c r="I1033" s="43">
        <v>0</v>
      </c>
      <c r="J1033" s="43">
        <v>0</v>
      </c>
      <c r="K1033" s="43">
        <v>0</v>
      </c>
      <c r="L1033" s="43">
        <v>0</v>
      </c>
      <c r="M1033" s="43">
        <v>0</v>
      </c>
      <c r="N1033" s="43">
        <v>0</v>
      </c>
      <c r="O1033" s="43">
        <v>0</v>
      </c>
      <c r="P1033" s="43">
        <v>0</v>
      </c>
      <c r="Q1033" s="43">
        <v>0</v>
      </c>
      <c r="R1033" s="43">
        <v>0</v>
      </c>
      <c r="S1033" s="43">
        <v>0</v>
      </c>
      <c r="T1033" s="43">
        <v>0</v>
      </c>
      <c r="U1033" s="43">
        <v>0</v>
      </c>
      <c r="V1033" s="43">
        <v>0</v>
      </c>
      <c r="W1033" s="44"/>
      <c r="X1033" s="44" t="s">
        <v>1111</v>
      </c>
      <c r="Y1033" s="44" t="s">
        <v>1112</v>
      </c>
      <c r="Z1033" s="44" t="s">
        <v>1113</v>
      </c>
    </row>
    <row r="1034" spans="1:26" s="15" customFormat="1" ht="14.25" customHeight="1" x14ac:dyDescent="0.25">
      <c r="A1034" s="52" t="s">
        <v>1125</v>
      </c>
      <c r="B1034" s="41" t="s">
        <v>1116</v>
      </c>
      <c r="C1034" s="43">
        <v>0</v>
      </c>
      <c r="D1034" s="43">
        <v>0</v>
      </c>
      <c r="E1034" s="43">
        <v>0</v>
      </c>
      <c r="F1034" s="43">
        <v>0</v>
      </c>
      <c r="G1034" s="43">
        <v>0</v>
      </c>
      <c r="H1034" s="43">
        <v>0</v>
      </c>
      <c r="I1034" s="43">
        <v>0</v>
      </c>
      <c r="J1034" s="43">
        <v>0</v>
      </c>
      <c r="K1034" s="43">
        <v>0</v>
      </c>
      <c r="L1034" s="43">
        <v>0</v>
      </c>
      <c r="M1034" s="43">
        <v>0</v>
      </c>
      <c r="N1034" s="43">
        <v>0</v>
      </c>
      <c r="O1034" s="43">
        <v>0</v>
      </c>
      <c r="P1034" s="43">
        <v>0</v>
      </c>
      <c r="Q1034" s="43">
        <v>0</v>
      </c>
      <c r="R1034" s="43">
        <v>0</v>
      </c>
      <c r="S1034" s="43">
        <v>0</v>
      </c>
      <c r="T1034" s="43">
        <v>0</v>
      </c>
      <c r="U1034" s="43">
        <v>0</v>
      </c>
      <c r="V1034" s="43">
        <v>0</v>
      </c>
      <c r="W1034" s="44"/>
      <c r="X1034" s="44" t="s">
        <v>1119</v>
      </c>
      <c r="Y1034" s="44" t="s">
        <v>1120</v>
      </c>
      <c r="Z1034" s="44"/>
    </row>
    <row r="1035" spans="1:26" s="15" customFormat="1" x14ac:dyDescent="0.25">
      <c r="A1035" s="52" t="s">
        <v>1130</v>
      </c>
      <c r="B1035" s="41" t="s">
        <v>1117</v>
      </c>
      <c r="C1035" s="43">
        <v>0</v>
      </c>
      <c r="D1035" s="43">
        <v>0</v>
      </c>
      <c r="E1035" s="43">
        <v>0</v>
      </c>
      <c r="F1035" s="43">
        <v>0</v>
      </c>
      <c r="G1035" s="43">
        <v>0</v>
      </c>
      <c r="H1035" s="43">
        <v>0</v>
      </c>
      <c r="I1035" s="43">
        <v>0</v>
      </c>
      <c r="J1035" s="43">
        <v>0</v>
      </c>
      <c r="K1035" s="43">
        <v>0</v>
      </c>
      <c r="L1035" s="43">
        <v>0</v>
      </c>
      <c r="M1035" s="43">
        <v>0</v>
      </c>
      <c r="N1035" s="43">
        <v>0</v>
      </c>
      <c r="O1035" s="43">
        <v>0</v>
      </c>
      <c r="P1035" s="43">
        <v>0</v>
      </c>
      <c r="Q1035" s="43">
        <v>0</v>
      </c>
      <c r="R1035" s="43">
        <v>0</v>
      </c>
      <c r="S1035" s="43">
        <v>0</v>
      </c>
      <c r="T1035" s="43">
        <v>0</v>
      </c>
      <c r="U1035" s="43">
        <v>0</v>
      </c>
      <c r="V1035" s="43">
        <v>0</v>
      </c>
      <c r="W1035" s="44"/>
      <c r="X1035" s="44"/>
      <c r="Y1035" s="44"/>
      <c r="Z1035" s="44"/>
    </row>
    <row r="1036" spans="1:26" s="15" customFormat="1" x14ac:dyDescent="0.25">
      <c r="A1036" s="52" t="s">
        <v>1132</v>
      </c>
      <c r="B1036" s="41" t="s">
        <v>1143</v>
      </c>
      <c r="C1036" s="43">
        <f>C1037</f>
        <v>4165531.6</v>
      </c>
      <c r="D1036" s="43">
        <f t="shared" ref="D1036:V1036" si="235">D1037</f>
        <v>0</v>
      </c>
      <c r="E1036" s="43">
        <f t="shared" si="235"/>
        <v>0</v>
      </c>
      <c r="F1036" s="43">
        <f t="shared" si="235"/>
        <v>0</v>
      </c>
      <c r="G1036" s="43">
        <f t="shared" si="235"/>
        <v>0</v>
      </c>
      <c r="H1036" s="43">
        <f t="shared" si="235"/>
        <v>0</v>
      </c>
      <c r="I1036" s="43">
        <f t="shared" si="235"/>
        <v>0</v>
      </c>
      <c r="J1036" s="43">
        <f t="shared" si="235"/>
        <v>0</v>
      </c>
      <c r="K1036" s="43">
        <f t="shared" si="235"/>
        <v>0</v>
      </c>
      <c r="L1036" s="43">
        <f t="shared" si="235"/>
        <v>180</v>
      </c>
      <c r="M1036" s="43">
        <f t="shared" si="235"/>
        <v>4165531.6</v>
      </c>
      <c r="N1036" s="43">
        <f t="shared" si="235"/>
        <v>0</v>
      </c>
      <c r="O1036" s="43">
        <f t="shared" si="235"/>
        <v>0</v>
      </c>
      <c r="P1036" s="43">
        <f t="shared" si="235"/>
        <v>0</v>
      </c>
      <c r="Q1036" s="43">
        <f t="shared" si="235"/>
        <v>0</v>
      </c>
      <c r="R1036" s="43">
        <f t="shared" si="235"/>
        <v>0</v>
      </c>
      <c r="S1036" s="43">
        <f t="shared" si="235"/>
        <v>0</v>
      </c>
      <c r="T1036" s="43">
        <f t="shared" si="235"/>
        <v>0</v>
      </c>
      <c r="U1036" s="43">
        <f t="shared" si="235"/>
        <v>0</v>
      </c>
      <c r="V1036" s="43">
        <f t="shared" si="235"/>
        <v>0</v>
      </c>
      <c r="W1036" s="44"/>
      <c r="X1036" s="44"/>
      <c r="Y1036" s="44"/>
      <c r="Z1036" s="44"/>
    </row>
    <row r="1037" spans="1:26" s="15" customFormat="1" x14ac:dyDescent="0.25">
      <c r="A1037" s="58" t="s">
        <v>1138</v>
      </c>
      <c r="B1037" s="241" t="s">
        <v>1133</v>
      </c>
      <c r="C1037" s="24">
        <f>D1037+M1037+Q1037+V1037</f>
        <v>4165531.6</v>
      </c>
      <c r="D1037" s="24">
        <f>SUM(E1037:I1037)</f>
        <v>0</v>
      </c>
      <c r="E1037" s="24">
        <v>0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180</v>
      </c>
      <c r="M1037" s="24">
        <v>4165531.6</v>
      </c>
      <c r="N1037" s="27">
        <v>0</v>
      </c>
      <c r="O1037" s="27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44"/>
      <c r="X1037" s="44"/>
      <c r="Y1037" s="44"/>
      <c r="Z1037" s="44"/>
    </row>
    <row r="1038" spans="1:26" x14ac:dyDescent="0.25">
      <c r="A1038" s="52" t="s">
        <v>1181</v>
      </c>
      <c r="B1038" s="41" t="s">
        <v>1182</v>
      </c>
      <c r="C1038" s="43">
        <f>D1038+K1038+M1038+O1038+Q1038+S1038+T1038+U1038+V1038</f>
        <v>1512891.6</v>
      </c>
      <c r="D1038" s="43">
        <f t="shared" ref="D1038:V1038" si="236">D1039+D1041+D1042+D1043</f>
        <v>1512891.6</v>
      </c>
      <c r="E1038" s="43">
        <f t="shared" si="236"/>
        <v>1317834</v>
      </c>
      <c r="F1038" s="43">
        <f t="shared" si="236"/>
        <v>195057.6</v>
      </c>
      <c r="G1038" s="43">
        <f t="shared" si="236"/>
        <v>0</v>
      </c>
      <c r="H1038" s="43">
        <f t="shared" si="236"/>
        <v>0</v>
      </c>
      <c r="I1038" s="43">
        <f t="shared" si="236"/>
        <v>0</v>
      </c>
      <c r="J1038" s="43">
        <f t="shared" si="236"/>
        <v>0</v>
      </c>
      <c r="K1038" s="43">
        <f t="shared" si="236"/>
        <v>0</v>
      </c>
      <c r="L1038" s="43">
        <f t="shared" si="236"/>
        <v>0</v>
      </c>
      <c r="M1038" s="43">
        <f t="shared" si="236"/>
        <v>0</v>
      </c>
      <c r="N1038" s="43">
        <f t="shared" si="236"/>
        <v>0</v>
      </c>
      <c r="O1038" s="43">
        <f t="shared" si="236"/>
        <v>0</v>
      </c>
      <c r="P1038" s="43">
        <f t="shared" si="236"/>
        <v>0</v>
      </c>
      <c r="Q1038" s="43">
        <f t="shared" si="236"/>
        <v>0</v>
      </c>
      <c r="R1038" s="43">
        <f t="shared" si="236"/>
        <v>0</v>
      </c>
      <c r="S1038" s="43">
        <f t="shared" si="236"/>
        <v>0</v>
      </c>
      <c r="T1038" s="43">
        <f t="shared" si="236"/>
        <v>0</v>
      </c>
      <c r="U1038" s="43">
        <f t="shared" si="236"/>
        <v>0</v>
      </c>
      <c r="V1038" s="43">
        <f t="shared" si="236"/>
        <v>0</v>
      </c>
      <c r="W1038" s="46"/>
      <c r="X1038" s="46"/>
      <c r="Y1038" s="46"/>
      <c r="Z1038" s="46"/>
    </row>
    <row r="1039" spans="1:26" s="15" customFormat="1" ht="14.25" customHeight="1" x14ac:dyDescent="0.25">
      <c r="A1039" s="52" t="s">
        <v>1186</v>
      </c>
      <c r="B1039" s="41" t="s">
        <v>1185</v>
      </c>
      <c r="C1039" s="43">
        <f t="shared" ref="C1039:V1039" si="237">SUM(C1040:C1040)</f>
        <v>1512891.6</v>
      </c>
      <c r="D1039" s="43">
        <f t="shared" si="237"/>
        <v>1512891.6</v>
      </c>
      <c r="E1039" s="43">
        <f t="shared" si="237"/>
        <v>1317834</v>
      </c>
      <c r="F1039" s="43">
        <f t="shared" si="237"/>
        <v>195057.6</v>
      </c>
      <c r="G1039" s="43">
        <f t="shared" si="237"/>
        <v>0</v>
      </c>
      <c r="H1039" s="43">
        <f t="shared" si="237"/>
        <v>0</v>
      </c>
      <c r="I1039" s="43">
        <f t="shared" si="237"/>
        <v>0</v>
      </c>
      <c r="J1039" s="43">
        <f t="shared" si="237"/>
        <v>0</v>
      </c>
      <c r="K1039" s="43">
        <f t="shared" si="237"/>
        <v>0</v>
      </c>
      <c r="L1039" s="43">
        <f t="shared" si="237"/>
        <v>0</v>
      </c>
      <c r="M1039" s="43">
        <f t="shared" si="237"/>
        <v>0</v>
      </c>
      <c r="N1039" s="43">
        <f t="shared" si="237"/>
        <v>0</v>
      </c>
      <c r="O1039" s="43">
        <f t="shared" si="237"/>
        <v>0</v>
      </c>
      <c r="P1039" s="43">
        <f t="shared" si="237"/>
        <v>0</v>
      </c>
      <c r="Q1039" s="43">
        <f t="shared" si="237"/>
        <v>0</v>
      </c>
      <c r="R1039" s="43">
        <f t="shared" si="237"/>
        <v>0</v>
      </c>
      <c r="S1039" s="43">
        <f t="shared" si="237"/>
        <v>0</v>
      </c>
      <c r="T1039" s="43">
        <f t="shared" si="237"/>
        <v>0</v>
      </c>
      <c r="U1039" s="43">
        <f t="shared" si="237"/>
        <v>0</v>
      </c>
      <c r="V1039" s="43">
        <f t="shared" si="237"/>
        <v>0</v>
      </c>
      <c r="W1039" s="44"/>
      <c r="X1039" s="44"/>
      <c r="Y1039" s="44"/>
      <c r="Z1039" s="44"/>
    </row>
    <row r="1040" spans="1:26" ht="15" customHeight="1" x14ac:dyDescent="0.25">
      <c r="A1040" s="58" t="s">
        <v>1184</v>
      </c>
      <c r="B1040" s="241" t="s">
        <v>1183</v>
      </c>
      <c r="C1040" s="51">
        <f>D1040+M1040+O1040+Q1040+V1040</f>
        <v>1512891.6</v>
      </c>
      <c r="D1040" s="51">
        <f>SUM(E1040:I1040)</f>
        <v>1512891.6</v>
      </c>
      <c r="E1040" s="51">
        <v>1317834</v>
      </c>
      <c r="F1040" s="51">
        <v>195057.6</v>
      </c>
      <c r="G1040" s="51">
        <v>0</v>
      </c>
      <c r="H1040" s="51">
        <v>0</v>
      </c>
      <c r="I1040" s="51">
        <v>0</v>
      </c>
      <c r="J1040" s="157">
        <v>0</v>
      </c>
      <c r="K1040" s="157">
        <v>0</v>
      </c>
      <c r="L1040" s="51">
        <v>0</v>
      </c>
      <c r="M1040" s="51">
        <v>0</v>
      </c>
      <c r="N1040" s="157">
        <v>0</v>
      </c>
      <c r="O1040" s="157">
        <v>0</v>
      </c>
      <c r="P1040" s="51">
        <v>0</v>
      </c>
      <c r="Q1040" s="51">
        <v>0</v>
      </c>
      <c r="R1040" s="51">
        <v>0</v>
      </c>
      <c r="S1040" s="51">
        <v>0</v>
      </c>
      <c r="T1040" s="51">
        <v>0</v>
      </c>
      <c r="U1040" s="51">
        <v>0</v>
      </c>
      <c r="V1040" s="51">
        <v>0</v>
      </c>
      <c r="W1040" s="46"/>
      <c r="X1040" s="46"/>
      <c r="Y1040" s="46"/>
      <c r="Z1040" s="46"/>
    </row>
    <row r="1041" spans="1:26" s="15" customFormat="1" ht="14.25" customHeight="1" x14ac:dyDescent="0.25">
      <c r="A1041" s="52" t="s">
        <v>1212</v>
      </c>
      <c r="B1041" s="41" t="s">
        <v>1204</v>
      </c>
      <c r="C1041" s="43">
        <v>0</v>
      </c>
      <c r="D1041" s="43">
        <v>0</v>
      </c>
      <c r="E1041" s="43">
        <v>0</v>
      </c>
      <c r="F1041" s="43">
        <v>0</v>
      </c>
      <c r="G1041" s="43">
        <v>0</v>
      </c>
      <c r="H1041" s="43">
        <v>0</v>
      </c>
      <c r="I1041" s="43">
        <v>0</v>
      </c>
      <c r="J1041" s="43">
        <v>0</v>
      </c>
      <c r="K1041" s="43">
        <v>0</v>
      </c>
      <c r="L1041" s="43">
        <v>0</v>
      </c>
      <c r="M1041" s="43">
        <v>0</v>
      </c>
      <c r="N1041" s="43">
        <v>0</v>
      </c>
      <c r="O1041" s="43">
        <v>0</v>
      </c>
      <c r="P1041" s="43">
        <v>0</v>
      </c>
      <c r="Q1041" s="43">
        <v>0</v>
      </c>
      <c r="R1041" s="43">
        <v>0</v>
      </c>
      <c r="S1041" s="43">
        <v>0</v>
      </c>
      <c r="T1041" s="43">
        <v>0</v>
      </c>
      <c r="U1041" s="43">
        <v>0</v>
      </c>
      <c r="V1041" s="43">
        <v>0</v>
      </c>
      <c r="W1041" s="44"/>
      <c r="X1041" s="44"/>
      <c r="Y1041" s="44"/>
      <c r="Z1041" s="44"/>
    </row>
    <row r="1042" spans="1:26" s="15" customFormat="1" ht="14.25" customHeight="1" x14ac:dyDescent="0.25">
      <c r="A1042" s="52" t="s">
        <v>1279</v>
      </c>
      <c r="B1042" s="41" t="s">
        <v>1280</v>
      </c>
      <c r="C1042" s="43">
        <v>0</v>
      </c>
      <c r="D1042" s="43">
        <v>0</v>
      </c>
      <c r="E1042" s="43">
        <v>0</v>
      </c>
      <c r="F1042" s="43">
        <v>0</v>
      </c>
      <c r="G1042" s="43">
        <v>0</v>
      </c>
      <c r="H1042" s="43">
        <v>0</v>
      </c>
      <c r="I1042" s="43">
        <v>0</v>
      </c>
      <c r="J1042" s="43">
        <v>0</v>
      </c>
      <c r="K1042" s="43">
        <v>0</v>
      </c>
      <c r="L1042" s="43">
        <v>0</v>
      </c>
      <c r="M1042" s="43">
        <v>0</v>
      </c>
      <c r="N1042" s="43">
        <v>0</v>
      </c>
      <c r="O1042" s="43">
        <v>0</v>
      </c>
      <c r="P1042" s="43">
        <v>0</v>
      </c>
      <c r="Q1042" s="43">
        <v>0</v>
      </c>
      <c r="R1042" s="43">
        <v>0</v>
      </c>
      <c r="S1042" s="43">
        <v>0</v>
      </c>
      <c r="T1042" s="43">
        <v>0</v>
      </c>
      <c r="U1042" s="43">
        <v>0</v>
      </c>
      <c r="V1042" s="43">
        <v>0</v>
      </c>
      <c r="W1042" s="44"/>
      <c r="X1042" s="44"/>
      <c r="Y1042" s="44"/>
      <c r="Z1042" s="44"/>
    </row>
    <row r="1043" spans="1:26" ht="13.5" customHeight="1" x14ac:dyDescent="0.25">
      <c r="A1043" s="52" t="s">
        <v>1287</v>
      </c>
      <c r="B1043" s="41" t="s">
        <v>1286</v>
      </c>
      <c r="C1043" s="121">
        <v>0</v>
      </c>
      <c r="D1043" s="121">
        <v>0</v>
      </c>
      <c r="E1043" s="121">
        <v>0</v>
      </c>
      <c r="F1043" s="121">
        <v>0</v>
      </c>
      <c r="G1043" s="121">
        <v>0</v>
      </c>
      <c r="H1043" s="121">
        <v>0</v>
      </c>
      <c r="I1043" s="121">
        <v>0</v>
      </c>
      <c r="J1043" s="121">
        <v>0</v>
      </c>
      <c r="K1043" s="121">
        <v>0</v>
      </c>
      <c r="L1043" s="121">
        <v>0</v>
      </c>
      <c r="M1043" s="121">
        <v>0</v>
      </c>
      <c r="N1043" s="121">
        <v>0</v>
      </c>
      <c r="O1043" s="121">
        <v>0</v>
      </c>
      <c r="P1043" s="121">
        <v>0</v>
      </c>
      <c r="Q1043" s="121">
        <v>0</v>
      </c>
      <c r="R1043" s="121">
        <v>0</v>
      </c>
      <c r="S1043" s="121">
        <v>0</v>
      </c>
      <c r="T1043" s="121">
        <v>0</v>
      </c>
      <c r="U1043" s="121">
        <v>0</v>
      </c>
      <c r="V1043" s="121">
        <v>0</v>
      </c>
    </row>
  </sheetData>
  <autoFilter ref="A9:IV1043"/>
  <mergeCells count="23">
    <mergeCell ref="Q1:V1"/>
    <mergeCell ref="A714:B714"/>
    <mergeCell ref="A404:V404"/>
    <mergeCell ref="A713:V713"/>
    <mergeCell ref="V6:V7"/>
    <mergeCell ref="D6:I6"/>
    <mergeCell ref="P6:Q7"/>
    <mergeCell ref="R6:S7"/>
    <mergeCell ref="T6:T7"/>
    <mergeCell ref="A405:B405"/>
    <mergeCell ref="B5:B7"/>
    <mergeCell ref="A12:B12"/>
    <mergeCell ref="A11:V11"/>
    <mergeCell ref="U6:U7"/>
    <mergeCell ref="J6:K7"/>
    <mergeCell ref="A5:A7"/>
    <mergeCell ref="Q2:V2"/>
    <mergeCell ref="A4:V4"/>
    <mergeCell ref="T5:V5"/>
    <mergeCell ref="N6:O7"/>
    <mergeCell ref="L6:M7"/>
    <mergeCell ref="D5:S5"/>
    <mergeCell ref="C5:C7"/>
  </mergeCells>
  <phoneticPr fontId="37" type="noConversion"/>
  <printOptions horizontalCentered="1"/>
  <pageMargins left="0.39370078740157483" right="0.39370078740157483" top="0.78740157480314965" bottom="0.39370078740157483" header="0.31496062992125984" footer="0.19685039370078741"/>
  <pageSetup paperSize="9" scale="4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4"/>
  <sheetViews>
    <sheetView zoomScale="90" zoomScaleNormal="90" workbookViewId="0">
      <selection activeCell="F2" sqref="F2:N2"/>
    </sheetView>
  </sheetViews>
  <sheetFormatPr defaultRowHeight="15" x14ac:dyDescent="0.25"/>
  <cols>
    <col min="1" max="1" width="6.42578125" style="1" customWidth="1"/>
    <col min="2" max="2" width="51.28515625" style="1" customWidth="1"/>
    <col min="3" max="3" width="15.7109375" style="1" customWidth="1"/>
    <col min="4" max="4" width="22.28515625" style="1" customWidth="1"/>
    <col min="5" max="5" width="8" style="1" bestFit="1" customWidth="1"/>
    <col min="6" max="6" width="8.5703125" style="1" bestFit="1" customWidth="1"/>
    <col min="7" max="8" width="9.140625" style="1" bestFit="1"/>
    <col min="9" max="9" width="7" style="1" customWidth="1"/>
    <col min="10" max="10" width="8" style="1" bestFit="1" customWidth="1"/>
    <col min="11" max="11" width="8.5703125" style="1" bestFit="1" customWidth="1"/>
    <col min="12" max="12" width="12.85546875" style="1" customWidth="1"/>
    <col min="13" max="14" width="17.28515625" style="1" bestFit="1" customWidth="1"/>
    <col min="15" max="15" width="6.140625" style="1" customWidth="1"/>
    <col min="16" max="16" width="26.85546875" style="199" customWidth="1"/>
    <col min="17" max="16384" width="9.140625" style="1"/>
  </cols>
  <sheetData>
    <row r="1" spans="1:256" ht="51" customHeight="1" x14ac:dyDescent="0.25">
      <c r="F1" s="521"/>
      <c r="G1" s="521"/>
      <c r="H1" s="521"/>
      <c r="I1" s="521"/>
      <c r="J1" s="521"/>
      <c r="K1" s="521"/>
      <c r="L1" s="521"/>
      <c r="M1" s="521"/>
      <c r="N1" s="521"/>
    </row>
    <row r="2" spans="1:256" ht="50.25" customHeight="1" x14ac:dyDescent="0.25">
      <c r="A2" s="64"/>
      <c r="B2" s="38"/>
      <c r="C2" s="38"/>
      <c r="D2" s="38"/>
      <c r="E2" s="38"/>
      <c r="F2" s="523" t="s">
        <v>106</v>
      </c>
      <c r="G2" s="523"/>
      <c r="H2" s="523"/>
      <c r="I2" s="523"/>
      <c r="J2" s="523"/>
      <c r="K2" s="523"/>
      <c r="L2" s="523"/>
      <c r="M2" s="523"/>
      <c r="N2" s="523"/>
      <c r="O2" s="38"/>
    </row>
    <row r="3" spans="1:256" ht="54" customHeight="1" x14ac:dyDescent="0.25">
      <c r="A3" s="524" t="s">
        <v>290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38"/>
    </row>
    <row r="4" spans="1:256" ht="47.25" customHeight="1" x14ac:dyDescent="0.25">
      <c r="A4" s="525" t="s">
        <v>206</v>
      </c>
      <c r="B4" s="528" t="s">
        <v>253</v>
      </c>
      <c r="C4" s="528" t="s">
        <v>254</v>
      </c>
      <c r="D4" s="528" t="s">
        <v>214</v>
      </c>
      <c r="E4" s="528" t="s">
        <v>255</v>
      </c>
      <c r="F4" s="528"/>
      <c r="G4" s="528"/>
      <c r="H4" s="528"/>
      <c r="I4" s="528"/>
      <c r="J4" s="528" t="s">
        <v>215</v>
      </c>
      <c r="K4" s="528"/>
      <c r="L4" s="528"/>
      <c r="M4" s="528"/>
      <c r="N4" s="528"/>
      <c r="O4" s="38"/>
    </row>
    <row r="5" spans="1:256" ht="40.5" customHeight="1" x14ac:dyDescent="0.25">
      <c r="A5" s="526"/>
      <c r="B5" s="528"/>
      <c r="C5" s="528"/>
      <c r="D5" s="528"/>
      <c r="E5" s="39" t="s">
        <v>256</v>
      </c>
      <c r="F5" s="39" t="s">
        <v>257</v>
      </c>
      <c r="G5" s="39" t="s">
        <v>258</v>
      </c>
      <c r="H5" s="39" t="s">
        <v>259</v>
      </c>
      <c r="I5" s="39" t="s">
        <v>221</v>
      </c>
      <c r="J5" s="39" t="s">
        <v>256</v>
      </c>
      <c r="K5" s="39" t="s">
        <v>257</v>
      </c>
      <c r="L5" s="39" t="s">
        <v>258</v>
      </c>
      <c r="M5" s="39" t="s">
        <v>259</v>
      </c>
      <c r="N5" s="39" t="s">
        <v>221</v>
      </c>
      <c r="O5" s="38"/>
    </row>
    <row r="6" spans="1:256" x14ac:dyDescent="0.25">
      <c r="A6" s="527"/>
      <c r="B6" s="528"/>
      <c r="C6" s="39" t="s">
        <v>245</v>
      </c>
      <c r="D6" s="40" t="s">
        <v>227</v>
      </c>
      <c r="E6" s="40" t="s">
        <v>244</v>
      </c>
      <c r="F6" s="40" t="s">
        <v>244</v>
      </c>
      <c r="G6" s="40" t="s">
        <v>244</v>
      </c>
      <c r="H6" s="40" t="s">
        <v>244</v>
      </c>
      <c r="I6" s="40" t="s">
        <v>244</v>
      </c>
      <c r="J6" s="40" t="s">
        <v>228</v>
      </c>
      <c r="K6" s="40" t="s">
        <v>228</v>
      </c>
      <c r="L6" s="40" t="s">
        <v>228</v>
      </c>
      <c r="M6" s="40" t="s">
        <v>228</v>
      </c>
      <c r="N6" s="40" t="s">
        <v>228</v>
      </c>
      <c r="O6" s="38"/>
    </row>
    <row r="7" spans="1:256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38"/>
    </row>
    <row r="8" spans="1:256" ht="15.75" x14ac:dyDescent="0.25">
      <c r="A8" s="522" t="s">
        <v>292</v>
      </c>
      <c r="B8" s="522"/>
      <c r="C8" s="65">
        <f>SUM(C9:C11)</f>
        <v>1916386.1900000004</v>
      </c>
      <c r="D8" s="66">
        <f>SUM(D9:D11)</f>
        <v>80139</v>
      </c>
      <c r="E8" s="66">
        <v>0</v>
      </c>
      <c r="F8" s="66">
        <v>0</v>
      </c>
      <c r="G8" s="66">
        <f t="shared" ref="G8:N8" si="0">SUM(G9:G11)</f>
        <v>0</v>
      </c>
      <c r="H8" s="66">
        <f t="shared" si="0"/>
        <v>850</v>
      </c>
      <c r="I8" s="66">
        <f t="shared" si="0"/>
        <v>850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65">
        <f t="shared" si="0"/>
        <v>2128874292.8000002</v>
      </c>
      <c r="N8" s="65">
        <f t="shared" si="0"/>
        <v>2128874292.8000002</v>
      </c>
      <c r="O8" s="67"/>
      <c r="P8" s="14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20" customFormat="1" ht="15.75" x14ac:dyDescent="0.25">
      <c r="A9" s="68"/>
      <c r="B9" s="68" t="s">
        <v>285</v>
      </c>
      <c r="C9" s="134">
        <f t="shared" ref="C9:D11" si="1">C14+C19+C23+C28+C32+C36+C44+C40+C48+C52+C56+C60+C64+C69+C73+C77+C81+C86+C90+C94+C98+C102+C107+C111+C115+C120+C124+C128+C132+C136+C141+C145+C149+C153+C157+C161+C166+C170+C174+C179+C183+C187+C191+C195+C200+C204+C208+C212</f>
        <v>699353.12999999989</v>
      </c>
      <c r="D9" s="66">
        <f t="shared" si="1"/>
        <v>30199</v>
      </c>
      <c r="E9" s="66">
        <f t="shared" ref="E9:N9" si="2">E14+E19+E23+E28+E32+E36+E44+E40+E48+E52+E56+E60+E64+E69+E73+E77+E81+E86+E90+E94+E98+E102+E107+E111+E115+E120+E124+E128+E132+E136+E141+E145+E149+E153+E157+E161+E166+E170+E174+E179+E183+E187+E191+E195+E200+E204+E208+E212</f>
        <v>0</v>
      </c>
      <c r="F9" s="66">
        <f t="shared" si="2"/>
        <v>0</v>
      </c>
      <c r="G9" s="66">
        <f t="shared" si="2"/>
        <v>0</v>
      </c>
      <c r="H9" s="66">
        <f t="shared" si="2"/>
        <v>332</v>
      </c>
      <c r="I9" s="66">
        <f t="shared" si="2"/>
        <v>332</v>
      </c>
      <c r="J9" s="65">
        <f t="shared" si="2"/>
        <v>0</v>
      </c>
      <c r="K9" s="65">
        <f t="shared" si="2"/>
        <v>0</v>
      </c>
      <c r="L9" s="65">
        <f t="shared" si="2"/>
        <v>0</v>
      </c>
      <c r="M9" s="65">
        <f t="shared" si="2"/>
        <v>552990103.29000008</v>
      </c>
      <c r="N9" s="65">
        <f t="shared" si="2"/>
        <v>552990103.29000008</v>
      </c>
      <c r="O9" s="67"/>
      <c r="P9" s="14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5.75" x14ac:dyDescent="0.25">
      <c r="A10" s="68"/>
      <c r="B10" s="68" t="s">
        <v>286</v>
      </c>
      <c r="C10" s="65">
        <f t="shared" si="1"/>
        <v>566865.20000000007</v>
      </c>
      <c r="D10" s="66">
        <f t="shared" si="1"/>
        <v>24206</v>
      </c>
      <c r="E10" s="69">
        <f t="shared" ref="E10:G11" si="3">E15+E20+E24+E29+E33+E37+E41+E45+E49+E53+E57+E61+E65+E70+E74+E78+E82+E87+E91+E95+E99+E103+E108+E112+E116+E121+E125+E129+E133+E137+E142+E146+E150+E154+E158+E167+E171+E175+E180+E184+E188+E192+E196+E201+E205+E209+E213</f>
        <v>0</v>
      </c>
      <c r="F10" s="69">
        <f t="shared" si="3"/>
        <v>0</v>
      </c>
      <c r="G10" s="69">
        <f t="shared" si="3"/>
        <v>0</v>
      </c>
      <c r="H10" s="66">
        <f t="shared" ref="H10:N10" si="4">H15+H20+H24+H29+H33+H37+H45+H41+H49+H53+H57+H61+H65+H70+H74+H78+H82+H87+H91+H95+H99+H103+H108+H112+H116+H121+H125+H129+H133+H137+H142+H146+H150+H154+H158+H162+H167+H171+H175+H180+H184+H188+H192+H196+H201+H205+H209+H213</f>
        <v>248</v>
      </c>
      <c r="I10" s="66">
        <f t="shared" si="4"/>
        <v>248</v>
      </c>
      <c r="J10" s="65">
        <f t="shared" si="4"/>
        <v>0</v>
      </c>
      <c r="K10" s="65">
        <f t="shared" si="4"/>
        <v>0</v>
      </c>
      <c r="L10" s="65">
        <f t="shared" si="4"/>
        <v>0</v>
      </c>
      <c r="M10" s="65">
        <f t="shared" si="4"/>
        <v>623286465.01000011</v>
      </c>
      <c r="N10" s="65">
        <f t="shared" si="4"/>
        <v>623286465.01000011</v>
      </c>
      <c r="O10" s="67"/>
      <c r="P10" s="14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5.75" x14ac:dyDescent="0.25">
      <c r="A11" s="68"/>
      <c r="B11" s="68" t="s">
        <v>287</v>
      </c>
      <c r="C11" s="65">
        <f t="shared" si="1"/>
        <v>650167.86000000034</v>
      </c>
      <c r="D11" s="66">
        <f t="shared" si="1"/>
        <v>25734</v>
      </c>
      <c r="E11" s="69">
        <f t="shared" si="3"/>
        <v>0</v>
      </c>
      <c r="F11" s="69">
        <f t="shared" si="3"/>
        <v>0</v>
      </c>
      <c r="G11" s="69">
        <f t="shared" si="3"/>
        <v>0</v>
      </c>
      <c r="H11" s="66">
        <f t="shared" ref="H11:N11" si="5">H16+H21+H25+H30+H34+H38+H46+H42+H50+H54+H58+H62+H66+H71+H75+H79+H83+H88+H92+H96+H100+H104+H109+H113+H117+H122+H126+H130+H134+H138+H143+H147+H151+H155+H159+H163+H168+H172+H176+H181+H185+H189+H193+H197+H202+H206+H210+H214</f>
        <v>270</v>
      </c>
      <c r="I11" s="66">
        <f t="shared" si="5"/>
        <v>270</v>
      </c>
      <c r="J11" s="65">
        <f t="shared" si="5"/>
        <v>0</v>
      </c>
      <c r="K11" s="65">
        <f t="shared" si="5"/>
        <v>0</v>
      </c>
      <c r="L11" s="65">
        <f t="shared" si="5"/>
        <v>0</v>
      </c>
      <c r="M11" s="65">
        <f t="shared" si="5"/>
        <v>952597724.5</v>
      </c>
      <c r="N11" s="65">
        <f t="shared" si="5"/>
        <v>952597724.5</v>
      </c>
      <c r="O11" s="67"/>
      <c r="P11" s="14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5.75" x14ac:dyDescent="0.25">
      <c r="A12" s="70" t="s">
        <v>293</v>
      </c>
      <c r="B12" s="71" t="s">
        <v>294</v>
      </c>
      <c r="C12" s="72">
        <f>C13</f>
        <v>12778.2</v>
      </c>
      <c r="D12" s="69">
        <f t="shared" ref="D12:N12" si="6">D13</f>
        <v>534</v>
      </c>
      <c r="E12" s="69">
        <f t="shared" si="6"/>
        <v>0</v>
      </c>
      <c r="F12" s="69">
        <f t="shared" si="6"/>
        <v>0</v>
      </c>
      <c r="G12" s="69">
        <f t="shared" si="6"/>
        <v>0</v>
      </c>
      <c r="H12" s="69">
        <f t="shared" si="6"/>
        <v>19</v>
      </c>
      <c r="I12" s="69">
        <f t="shared" si="6"/>
        <v>19</v>
      </c>
      <c r="J12" s="72">
        <f t="shared" si="6"/>
        <v>0</v>
      </c>
      <c r="K12" s="72">
        <f t="shared" si="6"/>
        <v>0</v>
      </c>
      <c r="L12" s="72">
        <f t="shared" si="6"/>
        <v>0</v>
      </c>
      <c r="M12" s="72">
        <f t="shared" si="6"/>
        <v>1369835</v>
      </c>
      <c r="N12" s="72">
        <f t="shared" si="6"/>
        <v>1369835</v>
      </c>
      <c r="O12" s="73"/>
      <c r="P12" s="20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5.75" x14ac:dyDescent="0.25">
      <c r="A13" s="74" t="s">
        <v>232</v>
      </c>
      <c r="B13" s="75" t="s">
        <v>270</v>
      </c>
      <c r="C13" s="76">
        <f>SUM(C14:C16)</f>
        <v>12778.2</v>
      </c>
      <c r="D13" s="77">
        <f t="shared" ref="D13:N13" si="7">SUM(D14:D16)</f>
        <v>534</v>
      </c>
      <c r="E13" s="77"/>
      <c r="F13" s="77"/>
      <c r="G13" s="77"/>
      <c r="H13" s="77">
        <f t="shared" si="7"/>
        <v>19</v>
      </c>
      <c r="I13" s="77">
        <f t="shared" si="7"/>
        <v>19</v>
      </c>
      <c r="J13" s="76"/>
      <c r="K13" s="76"/>
      <c r="L13" s="76"/>
      <c r="M13" s="76">
        <f t="shared" si="7"/>
        <v>1369835</v>
      </c>
      <c r="N13" s="76">
        <f t="shared" si="7"/>
        <v>1369835</v>
      </c>
      <c r="O13" s="78"/>
      <c r="P13" s="201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1" customFormat="1" ht="15.75" x14ac:dyDescent="0.25">
      <c r="A14" s="79"/>
      <c r="B14" s="75" t="s">
        <v>285</v>
      </c>
      <c r="C14" s="80">
        <f>'Приложение 1'!H13</f>
        <v>5895.8</v>
      </c>
      <c r="D14" s="81">
        <f>'Приложение 1'!K13</f>
        <v>299</v>
      </c>
      <c r="E14" s="82"/>
      <c r="F14" s="82"/>
      <c r="G14" s="82"/>
      <c r="H14" s="81">
        <v>9</v>
      </c>
      <c r="I14" s="81">
        <f>H14</f>
        <v>9</v>
      </c>
      <c r="J14" s="83"/>
      <c r="K14" s="83"/>
      <c r="L14" s="83"/>
      <c r="M14" s="80">
        <f>'Приложение 1'!L13</f>
        <v>573763</v>
      </c>
      <c r="N14" s="84">
        <f>SUM(J14:M14)</f>
        <v>573763</v>
      </c>
      <c r="O14" s="85"/>
      <c r="P14" s="20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21" customFormat="1" ht="15.75" x14ac:dyDescent="0.25">
      <c r="A15" s="79"/>
      <c r="B15" s="75" t="s">
        <v>286</v>
      </c>
      <c r="C15" s="80">
        <f>'Приложение 1'!H406</f>
        <v>4720.3</v>
      </c>
      <c r="D15" s="81">
        <f>'Приложение 1'!K406</f>
        <v>154</v>
      </c>
      <c r="E15" s="82"/>
      <c r="F15" s="82"/>
      <c r="G15" s="82"/>
      <c r="H15" s="81">
        <v>6</v>
      </c>
      <c r="I15" s="81">
        <f>SUM(E15:H15)</f>
        <v>6</v>
      </c>
      <c r="J15" s="83"/>
      <c r="K15" s="83"/>
      <c r="L15" s="83"/>
      <c r="M15" s="80">
        <f>'Приложение 1'!L406</f>
        <v>397247</v>
      </c>
      <c r="N15" s="84">
        <f>SUM(J15:M15)</f>
        <v>397247</v>
      </c>
      <c r="O15" s="85"/>
      <c r="P15" s="202"/>
      <c r="Q15" s="9"/>
      <c r="R15" s="202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1" customFormat="1" ht="15.75" x14ac:dyDescent="0.25">
      <c r="A16" s="79"/>
      <c r="B16" s="75" t="s">
        <v>287</v>
      </c>
      <c r="C16" s="80">
        <f>'Приложение 1'!H715</f>
        <v>2162.1</v>
      </c>
      <c r="D16" s="81">
        <f>'Приложение 1'!K715</f>
        <v>81</v>
      </c>
      <c r="E16" s="82"/>
      <c r="F16" s="82"/>
      <c r="G16" s="82"/>
      <c r="H16" s="81">
        <v>4</v>
      </c>
      <c r="I16" s="81">
        <f>SUM(E16:H16)</f>
        <v>4</v>
      </c>
      <c r="J16" s="83"/>
      <c r="K16" s="83"/>
      <c r="L16" s="83"/>
      <c r="M16" s="80">
        <f>'Приложение 1'!L715</f>
        <v>398825</v>
      </c>
      <c r="N16" s="84">
        <f>SUM(J16:M16)</f>
        <v>398825</v>
      </c>
      <c r="O16" s="85"/>
      <c r="P16" s="202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15.75" x14ac:dyDescent="0.25">
      <c r="A17" s="70" t="s">
        <v>301</v>
      </c>
      <c r="B17" s="71" t="s">
        <v>302</v>
      </c>
      <c r="C17" s="72">
        <f>C18+C22</f>
        <v>4875.8</v>
      </c>
      <c r="D17" s="69">
        <f t="shared" ref="D17:N17" si="8">D18+D22</f>
        <v>195</v>
      </c>
      <c r="E17" s="69">
        <f t="shared" si="8"/>
        <v>0</v>
      </c>
      <c r="F17" s="69">
        <f t="shared" si="8"/>
        <v>0</v>
      </c>
      <c r="G17" s="69">
        <f t="shared" si="8"/>
        <v>0</v>
      </c>
      <c r="H17" s="69">
        <f t="shared" si="8"/>
        <v>9</v>
      </c>
      <c r="I17" s="69">
        <f t="shared" si="8"/>
        <v>9</v>
      </c>
      <c r="J17" s="72">
        <f t="shared" si="8"/>
        <v>0</v>
      </c>
      <c r="K17" s="72">
        <f t="shared" si="8"/>
        <v>0</v>
      </c>
      <c r="L17" s="72">
        <f t="shared" si="8"/>
        <v>0</v>
      </c>
      <c r="M17" s="72">
        <f t="shared" si="8"/>
        <v>5685755.1500000004</v>
      </c>
      <c r="N17" s="72">
        <f t="shared" si="8"/>
        <v>5685755.1500000004</v>
      </c>
      <c r="O17" s="73"/>
      <c r="P17" s="20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ht="15.75" x14ac:dyDescent="0.25">
      <c r="A18" s="74" t="s">
        <v>296</v>
      </c>
      <c r="B18" s="75" t="s">
        <v>303</v>
      </c>
      <c r="C18" s="76">
        <f>SUM(C19:C21)</f>
        <v>1330.6999999999998</v>
      </c>
      <c r="D18" s="77">
        <f>SUM(D19:D21)</f>
        <v>58</v>
      </c>
      <c r="E18" s="77"/>
      <c r="F18" s="77"/>
      <c r="G18" s="77"/>
      <c r="H18" s="77">
        <f>SUM(H19:H21)</f>
        <v>2</v>
      </c>
      <c r="I18" s="77">
        <f>SUM(I19:I21)</f>
        <v>2</v>
      </c>
      <c r="J18" s="76"/>
      <c r="K18" s="76"/>
      <c r="L18" s="76"/>
      <c r="M18" s="76">
        <f>SUM(M19:M21)</f>
        <v>172587</v>
      </c>
      <c r="N18" s="76">
        <f>SUM(N19:N21)</f>
        <v>172587</v>
      </c>
      <c r="O18" s="78"/>
      <c r="P18" s="20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15.75" x14ac:dyDescent="0.25">
      <c r="A19" s="79"/>
      <c r="B19" s="75" t="s">
        <v>285</v>
      </c>
      <c r="C19" s="80">
        <f>'Приложение 1'!H24</f>
        <v>1330.6999999999998</v>
      </c>
      <c r="D19" s="81">
        <f>'Приложение 1'!K24</f>
        <v>58</v>
      </c>
      <c r="E19" s="82"/>
      <c r="F19" s="82"/>
      <c r="G19" s="82"/>
      <c r="H19" s="81">
        <v>2</v>
      </c>
      <c r="I19" s="81">
        <f>H19</f>
        <v>2</v>
      </c>
      <c r="J19" s="83"/>
      <c r="K19" s="83"/>
      <c r="L19" s="83"/>
      <c r="M19" s="80">
        <f>'Приложение 1'!L24</f>
        <v>172587</v>
      </c>
      <c r="N19" s="84">
        <f>SUM(J19:M19)</f>
        <v>172587</v>
      </c>
      <c r="O19" s="85"/>
      <c r="P19" s="20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15.75" x14ac:dyDescent="0.25">
      <c r="A20" s="79"/>
      <c r="B20" s="75" t="s">
        <v>286</v>
      </c>
      <c r="C20" s="80">
        <f>'Приложение 1'!H414</f>
        <v>0</v>
      </c>
      <c r="D20" s="81">
        <f>'Приложение 1'!K414</f>
        <v>0</v>
      </c>
      <c r="E20" s="82"/>
      <c r="F20" s="82"/>
      <c r="G20" s="82"/>
      <c r="H20" s="81">
        <v>0</v>
      </c>
      <c r="I20" s="81">
        <f>SUM(E20:H20)</f>
        <v>0</v>
      </c>
      <c r="J20" s="83"/>
      <c r="K20" s="83"/>
      <c r="L20" s="83"/>
      <c r="M20" s="80">
        <f>'Приложение 1'!L414</f>
        <v>0</v>
      </c>
      <c r="N20" s="84">
        <f>SUM(J20:M20)</f>
        <v>0</v>
      </c>
      <c r="O20" s="85"/>
      <c r="P20" s="20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ht="15.75" x14ac:dyDescent="0.25">
      <c r="A21" s="79"/>
      <c r="B21" s="75" t="s">
        <v>287</v>
      </c>
      <c r="C21" s="80">
        <f>'Приложение 1'!H721</f>
        <v>0</v>
      </c>
      <c r="D21" s="81">
        <f>'Приложение 1'!K721</f>
        <v>0</v>
      </c>
      <c r="E21" s="82"/>
      <c r="F21" s="82"/>
      <c r="G21" s="82"/>
      <c r="H21" s="81">
        <v>0</v>
      </c>
      <c r="I21" s="81">
        <f>SUM(E21:H21)</f>
        <v>0</v>
      </c>
      <c r="J21" s="83"/>
      <c r="K21" s="83"/>
      <c r="L21" s="83"/>
      <c r="M21" s="80">
        <f>'Приложение 1'!L721</f>
        <v>0</v>
      </c>
      <c r="N21" s="84">
        <f>SUM(J21:M21)</f>
        <v>0</v>
      </c>
      <c r="O21" s="85"/>
      <c r="P21" s="20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1" customFormat="1" ht="15.75" x14ac:dyDescent="0.25">
      <c r="A22" s="74" t="s">
        <v>306</v>
      </c>
      <c r="B22" s="75" t="s">
        <v>310</v>
      </c>
      <c r="C22" s="76">
        <f>SUM(C23:C25)</f>
        <v>3545.1000000000004</v>
      </c>
      <c r="D22" s="77">
        <f>SUM(D23:D25)</f>
        <v>137</v>
      </c>
      <c r="E22" s="77"/>
      <c r="F22" s="77"/>
      <c r="G22" s="77"/>
      <c r="H22" s="77">
        <f>SUM(H23:H25)</f>
        <v>7</v>
      </c>
      <c r="I22" s="77">
        <f>SUM(I23:I25)</f>
        <v>7</v>
      </c>
      <c r="J22" s="76"/>
      <c r="K22" s="76"/>
      <c r="L22" s="76"/>
      <c r="M22" s="76">
        <f>SUM(M23:M25)</f>
        <v>5513168.1500000004</v>
      </c>
      <c r="N22" s="76">
        <f>SUM(N23:N25)</f>
        <v>5513168.1500000004</v>
      </c>
      <c r="O22" s="78"/>
      <c r="P22" s="20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s="21" customFormat="1" ht="15.75" x14ac:dyDescent="0.25">
      <c r="A23" s="79"/>
      <c r="B23" s="75" t="s">
        <v>285</v>
      </c>
      <c r="C23" s="80">
        <f>'Приложение 1'!H27</f>
        <v>560.29999999999995</v>
      </c>
      <c r="D23" s="81">
        <f>'Приложение 1'!K27</f>
        <v>15</v>
      </c>
      <c r="E23" s="82"/>
      <c r="F23" s="82"/>
      <c r="G23" s="82"/>
      <c r="H23" s="81">
        <v>1</v>
      </c>
      <c r="I23" s="81">
        <f>H23</f>
        <v>1</v>
      </c>
      <c r="J23" s="83"/>
      <c r="K23" s="83"/>
      <c r="L23" s="83"/>
      <c r="M23" s="80">
        <f>'Приложение 1'!L27</f>
        <v>2629475.15</v>
      </c>
      <c r="N23" s="84">
        <f>SUM(J23:M23)</f>
        <v>2629475.15</v>
      </c>
      <c r="O23" s="85"/>
      <c r="P23" s="202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21" customFormat="1" ht="15.75" x14ac:dyDescent="0.25">
      <c r="A24" s="79"/>
      <c r="B24" s="75" t="s">
        <v>286</v>
      </c>
      <c r="C24" s="80">
        <f>'Приложение 1'!H415</f>
        <v>2424.5</v>
      </c>
      <c r="D24" s="81">
        <f>'Приложение 1'!K415</f>
        <v>107</v>
      </c>
      <c r="E24" s="82"/>
      <c r="F24" s="82"/>
      <c r="G24" s="82"/>
      <c r="H24" s="81">
        <v>5</v>
      </c>
      <c r="I24" s="81">
        <f>SUM(E24:H24)</f>
        <v>5</v>
      </c>
      <c r="J24" s="83"/>
      <c r="K24" s="83"/>
      <c r="L24" s="83"/>
      <c r="M24" s="80">
        <f>'Приложение 1'!L415</f>
        <v>1694386.8</v>
      </c>
      <c r="N24" s="84">
        <f>SUM(J24:M24)</f>
        <v>1694386.8</v>
      </c>
      <c r="O24" s="85"/>
      <c r="P24" s="20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1" customFormat="1" ht="15.75" x14ac:dyDescent="0.25">
      <c r="A25" s="79"/>
      <c r="B25" s="75" t="s">
        <v>287</v>
      </c>
      <c r="C25" s="80">
        <f>'Приложение 1'!H722</f>
        <v>560.29999999999995</v>
      </c>
      <c r="D25" s="81">
        <f>'Приложение 1'!K722</f>
        <v>15</v>
      </c>
      <c r="E25" s="82"/>
      <c r="F25" s="82"/>
      <c r="G25" s="82"/>
      <c r="H25" s="81">
        <v>1</v>
      </c>
      <c r="I25" s="81">
        <f>SUM(E25:H25)</f>
        <v>1</v>
      </c>
      <c r="J25" s="83"/>
      <c r="K25" s="83"/>
      <c r="L25" s="83"/>
      <c r="M25" s="80">
        <f>'Приложение 1'!L722</f>
        <v>1189306.2</v>
      </c>
      <c r="N25" s="84">
        <f>SUM(J25:M25)</f>
        <v>1189306.2</v>
      </c>
      <c r="O25" s="85"/>
      <c r="P25" s="202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5.75" x14ac:dyDescent="0.25">
      <c r="A26" s="70" t="s">
        <v>299</v>
      </c>
      <c r="B26" s="71" t="s">
        <v>309</v>
      </c>
      <c r="C26" s="72">
        <f>C27+C31+C35+C39+C43+C47+C51+C55+C59+C63</f>
        <v>681258.21</v>
      </c>
      <c r="D26" s="69">
        <f t="shared" ref="D26:N26" si="9">D27+D31+D35+D39+D43+D47+D51+D55+D59+D63</f>
        <v>30305</v>
      </c>
      <c r="E26" s="69">
        <f t="shared" si="9"/>
        <v>0</v>
      </c>
      <c r="F26" s="69">
        <f t="shared" si="9"/>
        <v>0</v>
      </c>
      <c r="G26" s="69">
        <f t="shared" si="9"/>
        <v>0</v>
      </c>
      <c r="H26" s="69">
        <f t="shared" si="9"/>
        <v>265</v>
      </c>
      <c r="I26" s="69">
        <f t="shared" si="9"/>
        <v>265</v>
      </c>
      <c r="J26" s="72">
        <f t="shared" si="9"/>
        <v>0</v>
      </c>
      <c r="K26" s="72">
        <f t="shared" si="9"/>
        <v>0</v>
      </c>
      <c r="L26" s="72">
        <f t="shared" si="9"/>
        <v>0</v>
      </c>
      <c r="M26" s="72">
        <f t="shared" si="9"/>
        <v>363149210.64999998</v>
      </c>
      <c r="N26" s="72">
        <f t="shared" si="9"/>
        <v>363149210.64999998</v>
      </c>
      <c r="O26" s="73"/>
      <c r="P26" s="20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21" customFormat="1" ht="15.75" x14ac:dyDescent="0.25">
      <c r="A27" s="74" t="s">
        <v>300</v>
      </c>
      <c r="B27" s="75" t="s">
        <v>312</v>
      </c>
      <c r="C27" s="76">
        <f>SUM(C28:C30)</f>
        <v>31100.379999999997</v>
      </c>
      <c r="D27" s="77">
        <f>SUM(D28:D30)</f>
        <v>1452</v>
      </c>
      <c r="E27" s="77"/>
      <c r="F27" s="77"/>
      <c r="G27" s="77"/>
      <c r="H27" s="77">
        <f>SUM(H28:H30)</f>
        <v>17</v>
      </c>
      <c r="I27" s="77">
        <f>SUM(I28:I30)</f>
        <v>17</v>
      </c>
      <c r="J27" s="76"/>
      <c r="K27" s="76"/>
      <c r="L27" s="76"/>
      <c r="M27" s="76">
        <f>SUM(M28:M30)</f>
        <v>8325685.75</v>
      </c>
      <c r="N27" s="76">
        <f>SUM(N28:N30)</f>
        <v>8325685.75</v>
      </c>
      <c r="O27" s="78"/>
      <c r="P27" s="20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1" customFormat="1" ht="15.75" x14ac:dyDescent="0.25">
      <c r="A28" s="79"/>
      <c r="B28" s="75" t="s">
        <v>285</v>
      </c>
      <c r="C28" s="80">
        <f>'Приложение 1'!H30</f>
        <v>8758.5399999999991</v>
      </c>
      <c r="D28" s="81">
        <f>'Приложение 1'!K30</f>
        <v>415</v>
      </c>
      <c r="E28" s="82"/>
      <c r="F28" s="82"/>
      <c r="G28" s="82"/>
      <c r="H28" s="81">
        <v>5</v>
      </c>
      <c r="I28" s="81">
        <f>H28</f>
        <v>5</v>
      </c>
      <c r="J28" s="83"/>
      <c r="K28" s="83"/>
      <c r="L28" s="83"/>
      <c r="M28" s="80">
        <f>'Приложение 1'!L30</f>
        <v>1891650</v>
      </c>
      <c r="N28" s="84">
        <f>SUM(J28:M28)</f>
        <v>1891650</v>
      </c>
      <c r="O28" s="85"/>
      <c r="P28" s="20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1" customFormat="1" ht="15.75" x14ac:dyDescent="0.25">
      <c r="A29" s="79"/>
      <c r="B29" s="75" t="s">
        <v>286</v>
      </c>
      <c r="C29" s="80">
        <f>'Приложение 1'!H422</f>
        <v>18817.240000000002</v>
      </c>
      <c r="D29" s="81">
        <f>'Приложение 1'!K422</f>
        <v>842</v>
      </c>
      <c r="E29" s="82"/>
      <c r="F29" s="82"/>
      <c r="G29" s="82"/>
      <c r="H29" s="81">
        <v>9</v>
      </c>
      <c r="I29" s="81">
        <f>SUM(E29:H29)</f>
        <v>9</v>
      </c>
      <c r="J29" s="83"/>
      <c r="K29" s="83"/>
      <c r="L29" s="83"/>
      <c r="M29" s="80">
        <f>'Приложение 1'!L422</f>
        <v>5254655</v>
      </c>
      <c r="N29" s="84">
        <f>SUM(J29:M29)</f>
        <v>5254655</v>
      </c>
      <c r="O29" s="85"/>
      <c r="P29" s="202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1" customFormat="1" ht="15.75" x14ac:dyDescent="0.25">
      <c r="A30" s="79"/>
      <c r="B30" s="75" t="s">
        <v>287</v>
      </c>
      <c r="C30" s="80">
        <f>'Приложение 1'!H725</f>
        <v>3524.6000000000004</v>
      </c>
      <c r="D30" s="81">
        <f>'Приложение 1'!K725</f>
        <v>195</v>
      </c>
      <c r="E30" s="82"/>
      <c r="F30" s="82"/>
      <c r="G30" s="82"/>
      <c r="H30" s="107">
        <v>3</v>
      </c>
      <c r="I30" s="107">
        <f>E30+F30+G30+H30</f>
        <v>3</v>
      </c>
      <c r="J30" s="83"/>
      <c r="K30" s="83"/>
      <c r="L30" s="83"/>
      <c r="M30" s="80">
        <f>'Приложение 1'!L725</f>
        <v>1179380.75</v>
      </c>
      <c r="N30" s="84">
        <f>SUM(J30:M30)</f>
        <v>1179380.75</v>
      </c>
      <c r="O30" s="85"/>
      <c r="P30" s="202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21" customFormat="1" ht="15.75" x14ac:dyDescent="0.25">
      <c r="A31" s="74" t="s">
        <v>325</v>
      </c>
      <c r="B31" s="75" t="s">
        <v>322</v>
      </c>
      <c r="C31" s="76">
        <f>SUM(C32:C34)</f>
        <v>327823</v>
      </c>
      <c r="D31" s="77">
        <f>SUM(D32:D34)</f>
        <v>14639</v>
      </c>
      <c r="E31" s="77"/>
      <c r="F31" s="77"/>
      <c r="G31" s="77"/>
      <c r="H31" s="77">
        <f>SUM(H32:H34)</f>
        <v>92</v>
      </c>
      <c r="I31" s="77">
        <f>SUM(I32:I34)</f>
        <v>92</v>
      </c>
      <c r="J31" s="76"/>
      <c r="K31" s="76"/>
      <c r="L31" s="76"/>
      <c r="M31" s="76">
        <f>SUM(M32:M34)</f>
        <v>214749826.14999998</v>
      </c>
      <c r="N31" s="76">
        <f>SUM(N32:N34)</f>
        <v>214749826.14999998</v>
      </c>
      <c r="O31" s="78"/>
      <c r="P31" s="20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1" customFormat="1" ht="15.75" x14ac:dyDescent="0.25">
      <c r="A32" s="79"/>
      <c r="B32" s="75" t="s">
        <v>285</v>
      </c>
      <c r="C32" s="80">
        <f>'Приложение 1'!H36</f>
        <v>93902.399999999994</v>
      </c>
      <c r="D32" s="81">
        <f>'Приложение 1'!K36</f>
        <v>4304</v>
      </c>
      <c r="E32" s="82"/>
      <c r="F32" s="82"/>
      <c r="G32" s="82"/>
      <c r="H32" s="81">
        <v>27</v>
      </c>
      <c r="I32" s="81">
        <f>H32</f>
        <v>27</v>
      </c>
      <c r="J32" s="83"/>
      <c r="K32" s="83"/>
      <c r="L32" s="83"/>
      <c r="M32" s="80">
        <f>'Приложение 1'!L36</f>
        <v>70411051.919999987</v>
      </c>
      <c r="N32" s="84">
        <f>SUM(J32:M32)</f>
        <v>70411051.919999987</v>
      </c>
      <c r="O32" s="85"/>
      <c r="P32" s="20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21" customFormat="1" ht="15.75" x14ac:dyDescent="0.25">
      <c r="A33" s="79"/>
      <c r="B33" s="75" t="s">
        <v>286</v>
      </c>
      <c r="C33" s="80">
        <f>'Приложение 1'!H432</f>
        <v>143038.5</v>
      </c>
      <c r="D33" s="81">
        <f>'Приложение 1'!K432</f>
        <v>6786</v>
      </c>
      <c r="E33" s="82"/>
      <c r="F33" s="82"/>
      <c r="G33" s="82"/>
      <c r="H33" s="81">
        <v>37</v>
      </c>
      <c r="I33" s="81">
        <f>SUM(E33:H33)</f>
        <v>37</v>
      </c>
      <c r="J33" s="83"/>
      <c r="K33" s="83"/>
      <c r="L33" s="83"/>
      <c r="M33" s="80">
        <f>'Приложение 1'!L432</f>
        <v>80113540.549999997</v>
      </c>
      <c r="N33" s="84">
        <f>SUM(J33:M33)</f>
        <v>80113540.549999997</v>
      </c>
      <c r="O33" s="85"/>
      <c r="P33" s="202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21" customFormat="1" ht="15.75" x14ac:dyDescent="0.25">
      <c r="A34" s="79"/>
      <c r="B34" s="75" t="s">
        <v>287</v>
      </c>
      <c r="C34" s="80">
        <f>'Приложение 1'!H729</f>
        <v>90882.1</v>
      </c>
      <c r="D34" s="81">
        <f>'Приложение 1'!K729</f>
        <v>3549</v>
      </c>
      <c r="E34" s="82"/>
      <c r="F34" s="82"/>
      <c r="G34" s="82"/>
      <c r="H34" s="81">
        <v>28</v>
      </c>
      <c r="I34" s="81">
        <f>SUM(E34:H34)</f>
        <v>28</v>
      </c>
      <c r="J34" s="83"/>
      <c r="K34" s="83"/>
      <c r="L34" s="83"/>
      <c r="M34" s="80">
        <f>'Приложение 1'!L729</f>
        <v>64225233.68</v>
      </c>
      <c r="N34" s="84">
        <f>SUM(J34:M34)</f>
        <v>64225233.68</v>
      </c>
      <c r="O34" s="85"/>
      <c r="P34" s="202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1" customFormat="1" ht="15.75" x14ac:dyDescent="0.25">
      <c r="A35" s="74" t="s">
        <v>363</v>
      </c>
      <c r="B35" s="75" t="s">
        <v>370</v>
      </c>
      <c r="C35" s="76">
        <f>SUM(C36:C38)</f>
        <v>52090.700000000004</v>
      </c>
      <c r="D35" s="77">
        <f>SUM(D36:D38)</f>
        <v>2372</v>
      </c>
      <c r="E35" s="77"/>
      <c r="F35" s="77"/>
      <c r="G35" s="77"/>
      <c r="H35" s="77">
        <f>SUM(H36:H38)</f>
        <v>29</v>
      </c>
      <c r="I35" s="77">
        <f>SUM(I36:I38)</f>
        <v>29</v>
      </c>
      <c r="J35" s="76"/>
      <c r="K35" s="76"/>
      <c r="L35" s="76"/>
      <c r="M35" s="76">
        <f>SUM(M36:M38)</f>
        <v>12594352</v>
      </c>
      <c r="N35" s="76">
        <f>SUM(N36:N38)</f>
        <v>12594352</v>
      </c>
      <c r="O35" s="78"/>
      <c r="P35" s="201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1" customFormat="1" ht="15.75" x14ac:dyDescent="0.25">
      <c r="A36" s="79"/>
      <c r="B36" s="75" t="s">
        <v>285</v>
      </c>
      <c r="C36" s="80">
        <f>'Приложение 1'!H64</f>
        <v>21154</v>
      </c>
      <c r="D36" s="81">
        <f>'Приложение 1'!K64</f>
        <v>976</v>
      </c>
      <c r="E36" s="82"/>
      <c r="F36" s="82"/>
      <c r="G36" s="82"/>
      <c r="H36" s="81">
        <v>12</v>
      </c>
      <c r="I36" s="81">
        <f>H36</f>
        <v>12</v>
      </c>
      <c r="J36" s="83"/>
      <c r="K36" s="83"/>
      <c r="L36" s="83"/>
      <c r="M36" s="80">
        <f>'Приложение 1'!L64</f>
        <v>1444907</v>
      </c>
      <c r="N36" s="84">
        <f>SUM(J36:M36)</f>
        <v>1444907</v>
      </c>
      <c r="O36" s="85"/>
      <c r="P36" s="202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21" customFormat="1" ht="15.75" x14ac:dyDescent="0.25">
      <c r="A37" s="79"/>
      <c r="B37" s="75" t="s">
        <v>286</v>
      </c>
      <c r="C37" s="80">
        <f>'Приложение 1'!H470</f>
        <v>8724.3000000000011</v>
      </c>
      <c r="D37" s="81">
        <f>'Приложение 1'!K470</f>
        <v>398</v>
      </c>
      <c r="E37" s="82"/>
      <c r="F37" s="82"/>
      <c r="G37" s="82"/>
      <c r="H37" s="81">
        <v>5</v>
      </c>
      <c r="I37" s="81">
        <f>SUM(E37:H37)</f>
        <v>5</v>
      </c>
      <c r="J37" s="83"/>
      <c r="K37" s="83"/>
      <c r="L37" s="83"/>
      <c r="M37" s="80">
        <f>'Приложение 1'!L470</f>
        <v>4042130</v>
      </c>
      <c r="N37" s="84">
        <f>SUM(J37:M37)</f>
        <v>4042130</v>
      </c>
      <c r="O37" s="85"/>
      <c r="P37" s="20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1" customFormat="1" ht="15.75" x14ac:dyDescent="0.25">
      <c r="A38" s="79"/>
      <c r="B38" s="75" t="s">
        <v>287</v>
      </c>
      <c r="C38" s="80">
        <f>'Приложение 1'!H758</f>
        <v>22212.400000000001</v>
      </c>
      <c r="D38" s="81">
        <f>'Приложение 1'!K758</f>
        <v>998</v>
      </c>
      <c r="E38" s="82"/>
      <c r="F38" s="82"/>
      <c r="G38" s="82"/>
      <c r="H38" s="81">
        <v>12</v>
      </c>
      <c r="I38" s="81">
        <f>SUM(E38:H38)</f>
        <v>12</v>
      </c>
      <c r="J38" s="83"/>
      <c r="K38" s="83"/>
      <c r="L38" s="83"/>
      <c r="M38" s="80">
        <f>'Приложение 1'!L758</f>
        <v>7107315</v>
      </c>
      <c r="N38" s="84">
        <f>SUM(J38:M38)</f>
        <v>7107315</v>
      </c>
      <c r="O38" s="85"/>
      <c r="P38" s="20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1" customFormat="1" ht="15.75" x14ac:dyDescent="0.25">
      <c r="A39" s="74" t="s">
        <v>376</v>
      </c>
      <c r="B39" s="75" t="s">
        <v>373</v>
      </c>
      <c r="C39" s="76">
        <f>SUM(C40:C42)</f>
        <v>42617.8</v>
      </c>
      <c r="D39" s="77">
        <f>SUM(D40:D42)</f>
        <v>1554</v>
      </c>
      <c r="E39" s="77"/>
      <c r="F39" s="77"/>
      <c r="G39" s="77"/>
      <c r="H39" s="77">
        <f>SUM(H40:H42)</f>
        <v>15</v>
      </c>
      <c r="I39" s="77">
        <f>SUM(I40:I42)</f>
        <v>15</v>
      </c>
      <c r="J39" s="76"/>
      <c r="K39" s="76"/>
      <c r="L39" s="76"/>
      <c r="M39" s="76">
        <f>SUM(M40:M42)</f>
        <v>15196358.370000001</v>
      </c>
      <c r="N39" s="76">
        <f>SUM(N40:N42)</f>
        <v>15196358.370000001</v>
      </c>
      <c r="O39" s="78"/>
      <c r="P39" s="20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1" customFormat="1" ht="15.75" x14ac:dyDescent="0.25">
      <c r="A40" s="79"/>
      <c r="B40" s="75" t="s">
        <v>285</v>
      </c>
      <c r="C40" s="80">
        <f>'Приложение 1'!H77</f>
        <v>26166.000000000004</v>
      </c>
      <c r="D40" s="81">
        <f>'Приложение 1'!K77</f>
        <v>946</v>
      </c>
      <c r="E40" s="82"/>
      <c r="F40" s="82"/>
      <c r="G40" s="82"/>
      <c r="H40" s="81">
        <v>10</v>
      </c>
      <c r="I40" s="81">
        <f>H40</f>
        <v>10</v>
      </c>
      <c r="J40" s="83"/>
      <c r="K40" s="83"/>
      <c r="L40" s="83"/>
      <c r="M40" s="80">
        <f>'Приложение 1'!L77</f>
        <v>1170954</v>
      </c>
      <c r="N40" s="84">
        <f>SUM(J40:M40)</f>
        <v>1170954</v>
      </c>
      <c r="O40" s="85"/>
      <c r="P40" s="202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1" customFormat="1" ht="15.75" x14ac:dyDescent="0.25">
      <c r="A41" s="79"/>
      <c r="B41" s="75" t="s">
        <v>286</v>
      </c>
      <c r="C41" s="80">
        <f>'Приложение 1'!H476</f>
        <v>10960.1</v>
      </c>
      <c r="D41" s="81">
        <f>'Приложение 1'!K476</f>
        <v>391</v>
      </c>
      <c r="E41" s="82"/>
      <c r="F41" s="82"/>
      <c r="G41" s="82"/>
      <c r="H41" s="81">
        <v>3</v>
      </c>
      <c r="I41" s="81">
        <f>SUM(E41:H41)</f>
        <v>3</v>
      </c>
      <c r="J41" s="83"/>
      <c r="K41" s="83"/>
      <c r="L41" s="83"/>
      <c r="M41" s="80">
        <f>'Приложение 1'!L476</f>
        <v>10113504.370000001</v>
      </c>
      <c r="N41" s="84">
        <f>SUM(J41:M41)</f>
        <v>10113504.370000001</v>
      </c>
      <c r="O41" s="85"/>
      <c r="P41" s="202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1" customFormat="1" ht="15.75" x14ac:dyDescent="0.25">
      <c r="A42" s="79"/>
      <c r="B42" s="75" t="s">
        <v>287</v>
      </c>
      <c r="C42" s="80">
        <f>'Приложение 1'!H771</f>
        <v>5491.7</v>
      </c>
      <c r="D42" s="81">
        <f>'Приложение 1'!K771</f>
        <v>217</v>
      </c>
      <c r="E42" s="82"/>
      <c r="F42" s="82"/>
      <c r="G42" s="82"/>
      <c r="H42" s="81">
        <v>2</v>
      </c>
      <c r="I42" s="81">
        <f>SUM(E42:H42)</f>
        <v>2</v>
      </c>
      <c r="J42" s="83"/>
      <c r="K42" s="83"/>
      <c r="L42" s="83"/>
      <c r="M42" s="80">
        <f>'Приложение 1'!L771</f>
        <v>3911900</v>
      </c>
      <c r="N42" s="84">
        <f>SUM(J42:M42)</f>
        <v>3911900</v>
      </c>
      <c r="O42" s="85"/>
      <c r="P42" s="202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1" customFormat="1" ht="15.75" x14ac:dyDescent="0.25">
      <c r="A43" s="74" t="s">
        <v>384</v>
      </c>
      <c r="B43" s="75" t="s">
        <v>635</v>
      </c>
      <c r="C43" s="76">
        <f>SUM(C44:C46)</f>
        <v>8743.880000000001</v>
      </c>
      <c r="D43" s="77">
        <f>SUM(D44:D46)</f>
        <v>393</v>
      </c>
      <c r="E43" s="77"/>
      <c r="F43" s="77"/>
      <c r="G43" s="77"/>
      <c r="H43" s="77">
        <f>SUM(H44:H46)</f>
        <v>8</v>
      </c>
      <c r="I43" s="77">
        <f>SUM(I44:I46)</f>
        <v>8</v>
      </c>
      <c r="J43" s="76"/>
      <c r="K43" s="76"/>
      <c r="L43" s="76"/>
      <c r="M43" s="76">
        <f>SUM(M44:M46)</f>
        <v>7143213</v>
      </c>
      <c r="N43" s="76">
        <f>SUM(N44:N46)</f>
        <v>7143213</v>
      </c>
      <c r="O43" s="78"/>
      <c r="P43" s="20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1" customFormat="1" ht="15.75" x14ac:dyDescent="0.25">
      <c r="A44" s="79"/>
      <c r="B44" s="75" t="s">
        <v>285</v>
      </c>
      <c r="C44" s="80">
        <f>'Приложение 1'!H88</f>
        <v>3668.54</v>
      </c>
      <c r="D44" s="81">
        <f>'Приложение 1'!K88</f>
        <v>165</v>
      </c>
      <c r="E44" s="82"/>
      <c r="F44" s="82"/>
      <c r="G44" s="82"/>
      <c r="H44" s="81">
        <v>3</v>
      </c>
      <c r="I44" s="81">
        <f>H44</f>
        <v>3</v>
      </c>
      <c r="J44" s="83"/>
      <c r="K44" s="83"/>
      <c r="L44" s="83"/>
      <c r="M44" s="80">
        <f>'Приложение 1'!L88</f>
        <v>145880</v>
      </c>
      <c r="N44" s="84">
        <f>SUM(J44:M44)</f>
        <v>145880</v>
      </c>
      <c r="O44" s="85"/>
      <c r="P44" s="202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1" customFormat="1" ht="15.75" x14ac:dyDescent="0.25">
      <c r="A45" s="79"/>
      <c r="B45" s="75" t="s">
        <v>286</v>
      </c>
      <c r="C45" s="80">
        <f>'Приложение 1'!H480</f>
        <v>2456.2399999999998</v>
      </c>
      <c r="D45" s="81">
        <f>'Приложение 1'!K480</f>
        <v>104</v>
      </c>
      <c r="E45" s="82"/>
      <c r="F45" s="82"/>
      <c r="G45" s="82"/>
      <c r="H45" s="81">
        <v>2</v>
      </c>
      <c r="I45" s="81">
        <f>SUM(E45:H45)</f>
        <v>2</v>
      </c>
      <c r="J45" s="83"/>
      <c r="K45" s="83"/>
      <c r="L45" s="83"/>
      <c r="M45" s="80">
        <f>'Приложение 1'!L480</f>
        <v>3513320</v>
      </c>
      <c r="N45" s="84">
        <f>SUM(J45:M45)</f>
        <v>3513320</v>
      </c>
      <c r="O45" s="85"/>
      <c r="P45" s="202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1" customFormat="1" ht="15.75" x14ac:dyDescent="0.25">
      <c r="A46" s="79"/>
      <c r="B46" s="75" t="s">
        <v>287</v>
      </c>
      <c r="C46" s="80">
        <f>'Приложение 1'!H774</f>
        <v>2619.1000000000004</v>
      </c>
      <c r="D46" s="81">
        <f>'Приложение 1'!K774</f>
        <v>124</v>
      </c>
      <c r="E46" s="82"/>
      <c r="F46" s="82"/>
      <c r="G46" s="82"/>
      <c r="H46" s="108">
        <v>3</v>
      </c>
      <c r="I46" s="109">
        <v>3</v>
      </c>
      <c r="J46" s="83"/>
      <c r="K46" s="83"/>
      <c r="L46" s="83"/>
      <c r="M46" s="80">
        <f>'Приложение 1'!L774</f>
        <v>3484013</v>
      </c>
      <c r="N46" s="84">
        <f>SUM(J46:M46)</f>
        <v>3484013</v>
      </c>
      <c r="O46" s="85"/>
      <c r="P46" s="202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1" customFormat="1" ht="15.75" x14ac:dyDescent="0.25">
      <c r="A47" s="74" t="s">
        <v>393</v>
      </c>
      <c r="B47" s="75" t="s">
        <v>723</v>
      </c>
      <c r="C47" s="76">
        <f>SUM(C48:C50)</f>
        <v>39955.25</v>
      </c>
      <c r="D47" s="77">
        <f>SUM(D48:D50)</f>
        <v>1512</v>
      </c>
      <c r="E47" s="77"/>
      <c r="F47" s="77"/>
      <c r="G47" s="77"/>
      <c r="H47" s="77">
        <f>SUM(H48:H50)</f>
        <v>16</v>
      </c>
      <c r="I47" s="77">
        <f>SUM(I48:I50)</f>
        <v>16</v>
      </c>
      <c r="J47" s="76"/>
      <c r="K47" s="76"/>
      <c r="L47" s="76"/>
      <c r="M47" s="76">
        <f>SUM(M48:M50)</f>
        <v>34233713.25</v>
      </c>
      <c r="N47" s="76">
        <f>SUM(N48:N50)</f>
        <v>34233713.25</v>
      </c>
      <c r="O47" s="78"/>
      <c r="P47" s="201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1" customFormat="1" ht="15.75" x14ac:dyDescent="0.25">
      <c r="A48" s="79"/>
      <c r="B48" s="75" t="s">
        <v>285</v>
      </c>
      <c r="C48" s="80">
        <f>'Приложение 1'!H92</f>
        <v>11372.9</v>
      </c>
      <c r="D48" s="81">
        <f>'Приложение 1'!K92</f>
        <v>460</v>
      </c>
      <c r="E48" s="82"/>
      <c r="F48" s="82"/>
      <c r="G48" s="82"/>
      <c r="H48" s="81">
        <v>4</v>
      </c>
      <c r="I48" s="81">
        <f>H48</f>
        <v>4</v>
      </c>
      <c r="J48" s="83"/>
      <c r="K48" s="83"/>
      <c r="L48" s="83"/>
      <c r="M48" s="80">
        <f>'Приложение 1'!L92</f>
        <v>7712977</v>
      </c>
      <c r="N48" s="84">
        <f>SUM(J48:M48)</f>
        <v>7712977</v>
      </c>
      <c r="O48" s="85"/>
      <c r="P48" s="202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1" customFormat="1" ht="15.75" x14ac:dyDescent="0.25">
      <c r="A49" s="79"/>
      <c r="B49" s="75" t="s">
        <v>286</v>
      </c>
      <c r="C49" s="80">
        <f>'Приложение 1'!H483</f>
        <v>4821</v>
      </c>
      <c r="D49" s="81">
        <f>'Приложение 1'!K483</f>
        <v>202</v>
      </c>
      <c r="E49" s="82"/>
      <c r="F49" s="82"/>
      <c r="G49" s="82"/>
      <c r="H49" s="81">
        <v>1</v>
      </c>
      <c r="I49" s="81">
        <f>H49</f>
        <v>1</v>
      </c>
      <c r="J49" s="83"/>
      <c r="K49" s="83"/>
      <c r="L49" s="83"/>
      <c r="M49" s="80">
        <f>'Приложение 1'!L483</f>
        <v>7273963</v>
      </c>
      <c r="N49" s="84">
        <f>SUM(J49:M49)</f>
        <v>7273963</v>
      </c>
      <c r="O49" s="85"/>
      <c r="P49" s="202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1" customFormat="1" ht="15.75" x14ac:dyDescent="0.25">
      <c r="A50" s="79"/>
      <c r="B50" s="75" t="s">
        <v>287</v>
      </c>
      <c r="C50" s="110">
        <f>'Приложение 1'!H778</f>
        <v>23761.35</v>
      </c>
      <c r="D50" s="111">
        <f>'Приложение 1'!K778</f>
        <v>850</v>
      </c>
      <c r="E50" s="82"/>
      <c r="F50" s="82"/>
      <c r="G50" s="82"/>
      <c r="H50" s="81">
        <v>11</v>
      </c>
      <c r="I50" s="81">
        <f>H50</f>
        <v>11</v>
      </c>
      <c r="J50" s="83"/>
      <c r="K50" s="83"/>
      <c r="L50" s="83"/>
      <c r="M50" s="80">
        <f>'Приложение 1'!L778</f>
        <v>19246773.25</v>
      </c>
      <c r="N50" s="84">
        <f>SUM(J50:M50)</f>
        <v>19246773.25</v>
      </c>
      <c r="O50" s="85"/>
      <c r="P50" s="20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1" customFormat="1" ht="15.75" x14ac:dyDescent="0.25">
      <c r="A51" s="74" t="s">
        <v>636</v>
      </c>
      <c r="B51" s="75" t="s">
        <v>381</v>
      </c>
      <c r="C51" s="76">
        <f>SUM(C52:C54)</f>
        <v>67039.099999999991</v>
      </c>
      <c r="D51" s="77">
        <f>SUM(D52:D54)</f>
        <v>3526</v>
      </c>
      <c r="E51" s="77"/>
      <c r="F51" s="77"/>
      <c r="G51" s="77"/>
      <c r="H51" s="77">
        <f>SUM(H52:H54)</f>
        <v>26</v>
      </c>
      <c r="I51" s="77">
        <f>SUM(I52:I54)</f>
        <v>26</v>
      </c>
      <c r="J51" s="76"/>
      <c r="K51" s="76"/>
      <c r="L51" s="76"/>
      <c r="M51" s="76">
        <f>SUM(M52:M54)</f>
        <v>21998710.25</v>
      </c>
      <c r="N51" s="76">
        <f>SUM(N52:N54)</f>
        <v>21998710.25</v>
      </c>
      <c r="O51" s="78"/>
      <c r="P51" s="201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1" customFormat="1" ht="15.75" x14ac:dyDescent="0.25">
      <c r="A52" s="79"/>
      <c r="B52" s="75" t="s">
        <v>285</v>
      </c>
      <c r="C52" s="80">
        <f>'Приложение 1'!H97</f>
        <v>39177.099999999991</v>
      </c>
      <c r="D52" s="81">
        <f>'Приложение 1'!K97</f>
        <v>2026</v>
      </c>
      <c r="E52" s="82"/>
      <c r="F52" s="82"/>
      <c r="G52" s="82"/>
      <c r="H52" s="81">
        <v>16</v>
      </c>
      <c r="I52" s="81">
        <f>H52</f>
        <v>16</v>
      </c>
      <c r="J52" s="83"/>
      <c r="K52" s="83"/>
      <c r="L52" s="83"/>
      <c r="M52" s="80">
        <f>'Приложение 1'!L97</f>
        <v>2521579</v>
      </c>
      <c r="N52" s="84">
        <f>SUM(J52:M52)</f>
        <v>2521579</v>
      </c>
      <c r="O52" s="85"/>
      <c r="P52" s="202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1" customFormat="1" ht="15.75" x14ac:dyDescent="0.25">
      <c r="A53" s="79"/>
      <c r="B53" s="75" t="s">
        <v>286</v>
      </c>
      <c r="C53" s="80">
        <f>'Приложение 1'!H485</f>
        <v>10670.699999999999</v>
      </c>
      <c r="D53" s="81">
        <f>'Приложение 1'!K485</f>
        <v>621</v>
      </c>
      <c r="E53" s="82"/>
      <c r="F53" s="82"/>
      <c r="G53" s="82"/>
      <c r="H53" s="81">
        <v>4</v>
      </c>
      <c r="I53" s="81">
        <f>SUM(E53:H53)</f>
        <v>4</v>
      </c>
      <c r="J53" s="83"/>
      <c r="K53" s="83"/>
      <c r="L53" s="83"/>
      <c r="M53" s="80">
        <f>'Приложение 1'!L485</f>
        <v>10000631.719999999</v>
      </c>
      <c r="N53" s="84">
        <f>SUM(J53:M53)</f>
        <v>10000631.719999999</v>
      </c>
      <c r="O53" s="85"/>
      <c r="P53" s="202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1" customFormat="1" ht="15.75" x14ac:dyDescent="0.25">
      <c r="A54" s="79"/>
      <c r="B54" s="75" t="s">
        <v>287</v>
      </c>
      <c r="C54" s="80">
        <f>'Приложение 1'!H790</f>
        <v>17191.3</v>
      </c>
      <c r="D54" s="81">
        <f>'Приложение 1'!K790</f>
        <v>879</v>
      </c>
      <c r="E54" s="82"/>
      <c r="F54" s="82"/>
      <c r="G54" s="82"/>
      <c r="H54" s="81">
        <v>6</v>
      </c>
      <c r="I54" s="81">
        <f>SUM(E54:H54)</f>
        <v>6</v>
      </c>
      <c r="J54" s="83"/>
      <c r="K54" s="83"/>
      <c r="L54" s="83"/>
      <c r="M54" s="80">
        <f>'Приложение 1'!L790</f>
        <v>9476499.5299999993</v>
      </c>
      <c r="N54" s="84">
        <f>SUM(J54:M54)</f>
        <v>9476499.5299999993</v>
      </c>
      <c r="O54" s="85"/>
      <c r="P54" s="202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4" t="s">
        <v>640</v>
      </c>
      <c r="B55" s="75" t="s">
        <v>390</v>
      </c>
      <c r="C55" s="76">
        <f>SUM(C56:C58)</f>
        <v>44085.600000000006</v>
      </c>
      <c r="D55" s="77">
        <f>SUM(D56:D58)</f>
        <v>1818</v>
      </c>
      <c r="E55" s="77"/>
      <c r="F55" s="77"/>
      <c r="G55" s="77"/>
      <c r="H55" s="77">
        <f>SUM(H56:H58)</f>
        <v>21</v>
      </c>
      <c r="I55" s="77">
        <f>SUM(I56:I58)</f>
        <v>21</v>
      </c>
      <c r="J55" s="76"/>
      <c r="K55" s="76"/>
      <c r="L55" s="76"/>
      <c r="M55" s="76">
        <f>SUM(M56:M58)</f>
        <v>17654523</v>
      </c>
      <c r="N55" s="76">
        <f>SUM(N56:N58)</f>
        <v>17654523</v>
      </c>
      <c r="O55" s="78"/>
      <c r="P55" s="201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21" customFormat="1" ht="15.75" x14ac:dyDescent="0.25">
      <c r="A56" s="79"/>
      <c r="B56" s="75" t="s">
        <v>285</v>
      </c>
      <c r="C56" s="80">
        <f>'Приложение 1'!H114</f>
        <v>30226.100000000002</v>
      </c>
      <c r="D56" s="81">
        <f>'Приложение 1'!K114</f>
        <v>1201</v>
      </c>
      <c r="E56" s="82"/>
      <c r="F56" s="82"/>
      <c r="G56" s="82"/>
      <c r="H56" s="81">
        <v>14</v>
      </c>
      <c r="I56" s="81">
        <f>H56</f>
        <v>14</v>
      </c>
      <c r="J56" s="83"/>
      <c r="K56" s="83"/>
      <c r="L56" s="83"/>
      <c r="M56" s="80">
        <f>'Приложение 1'!L114</f>
        <v>5730215</v>
      </c>
      <c r="N56" s="84">
        <f>SUM(J56:M56)</f>
        <v>5730215</v>
      </c>
      <c r="O56" s="85"/>
      <c r="P56" s="202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21" customFormat="1" ht="15.75" x14ac:dyDescent="0.25">
      <c r="A57" s="79"/>
      <c r="B57" s="75" t="s">
        <v>286</v>
      </c>
      <c r="C57" s="80">
        <f>'Приложение 1'!H490</f>
        <v>3741.0000000000005</v>
      </c>
      <c r="D57" s="81">
        <f>'Приложение 1'!K490</f>
        <v>179</v>
      </c>
      <c r="E57" s="82"/>
      <c r="F57" s="82"/>
      <c r="G57" s="82"/>
      <c r="H57" s="81">
        <v>4</v>
      </c>
      <c r="I57" s="81">
        <f>SUM(E57:H57)</f>
        <v>4</v>
      </c>
      <c r="J57" s="83"/>
      <c r="K57" s="83"/>
      <c r="L57" s="83"/>
      <c r="M57" s="80">
        <f>'Приложение 1'!L490</f>
        <v>4736907</v>
      </c>
      <c r="N57" s="84">
        <f>SUM(J57:M57)</f>
        <v>4736907</v>
      </c>
      <c r="O57" s="85"/>
      <c r="P57" s="202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15.75" x14ac:dyDescent="0.25">
      <c r="A58" s="79"/>
      <c r="B58" s="75" t="s">
        <v>287</v>
      </c>
      <c r="C58" s="80">
        <f>'Приложение 1'!H797</f>
        <v>10118.5</v>
      </c>
      <c r="D58" s="81">
        <f>'Приложение 1'!K797</f>
        <v>438</v>
      </c>
      <c r="E58" s="82"/>
      <c r="F58" s="82"/>
      <c r="G58" s="82"/>
      <c r="H58" s="81">
        <v>3</v>
      </c>
      <c r="I58" s="81">
        <v>3</v>
      </c>
      <c r="J58" s="83"/>
      <c r="K58" s="83"/>
      <c r="L58" s="83"/>
      <c r="M58" s="80">
        <f>'Приложение 1'!L797</f>
        <v>7187401</v>
      </c>
      <c r="N58" s="84">
        <f>SUM(J58:M58)</f>
        <v>7187401</v>
      </c>
      <c r="O58" s="85"/>
      <c r="P58" s="202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s="21" customFormat="1" ht="15.75" x14ac:dyDescent="0.25">
      <c r="A59" s="74" t="s">
        <v>1096</v>
      </c>
      <c r="B59" s="75" t="s">
        <v>1087</v>
      </c>
      <c r="C59" s="76">
        <f>SUM(C60:C62)</f>
        <v>21449.1</v>
      </c>
      <c r="D59" s="77">
        <f>SUM(D60:D62)</f>
        <v>983</v>
      </c>
      <c r="E59" s="77"/>
      <c r="F59" s="77"/>
      <c r="G59" s="77"/>
      <c r="H59" s="77">
        <f>SUM(H60:H62)</f>
        <v>13</v>
      </c>
      <c r="I59" s="77">
        <f>SUM(I60:I62)</f>
        <v>13</v>
      </c>
      <c r="J59" s="76"/>
      <c r="K59" s="76"/>
      <c r="L59" s="76"/>
      <c r="M59" s="76">
        <f>SUM(M60:M62)</f>
        <v>10861009</v>
      </c>
      <c r="N59" s="76">
        <f>SUM(N60:N62)</f>
        <v>10861009</v>
      </c>
      <c r="O59" s="78"/>
      <c r="P59" s="201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s="21" customFormat="1" ht="15.75" x14ac:dyDescent="0.25">
      <c r="A60" s="79"/>
      <c r="B60" s="75" t="s">
        <v>285</v>
      </c>
      <c r="C60" s="80">
        <f>'Приложение 1'!H129</f>
        <v>15785.6</v>
      </c>
      <c r="D60" s="81">
        <f>'Приложение 1'!K129</f>
        <v>731</v>
      </c>
      <c r="E60" s="82"/>
      <c r="F60" s="82"/>
      <c r="G60" s="82"/>
      <c r="H60" s="81">
        <v>9</v>
      </c>
      <c r="I60" s="81">
        <f>H60</f>
        <v>9</v>
      </c>
      <c r="J60" s="83"/>
      <c r="K60" s="83"/>
      <c r="L60" s="83"/>
      <c r="M60" s="80">
        <f>'Приложение 1'!L129</f>
        <v>617002</v>
      </c>
      <c r="N60" s="84">
        <f>SUM(J60:M60)</f>
        <v>617002</v>
      </c>
      <c r="O60" s="85"/>
      <c r="P60" s="202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s="21" customFormat="1" ht="15.75" x14ac:dyDescent="0.25">
      <c r="A61" s="79"/>
      <c r="B61" s="75" t="s">
        <v>286</v>
      </c>
      <c r="C61" s="80">
        <f>'Приложение 1'!H495</f>
        <v>4079.8999999999996</v>
      </c>
      <c r="D61" s="81">
        <f>'Приложение 1'!K495</f>
        <v>183</v>
      </c>
      <c r="E61" s="82"/>
      <c r="F61" s="82"/>
      <c r="G61" s="82"/>
      <c r="H61" s="81">
        <v>3</v>
      </c>
      <c r="I61" s="81">
        <f>SUM(E61:H61)</f>
        <v>3</v>
      </c>
      <c r="J61" s="83"/>
      <c r="K61" s="83"/>
      <c r="L61" s="83"/>
      <c r="M61" s="80">
        <f>'Приложение 1'!L495</f>
        <v>7310573</v>
      </c>
      <c r="N61" s="84">
        <f>SUM(J61:M61)</f>
        <v>7310573</v>
      </c>
      <c r="O61" s="85"/>
      <c r="P61" s="202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s="21" customFormat="1" ht="15.75" x14ac:dyDescent="0.25">
      <c r="A62" s="79"/>
      <c r="B62" s="75" t="s">
        <v>287</v>
      </c>
      <c r="C62" s="80">
        <f>'Приложение 1'!H801</f>
        <v>1583.6</v>
      </c>
      <c r="D62" s="81">
        <f>'Приложение 1'!K801</f>
        <v>69</v>
      </c>
      <c r="E62" s="82"/>
      <c r="F62" s="82"/>
      <c r="G62" s="82"/>
      <c r="H62" s="81">
        <v>1</v>
      </c>
      <c r="I62" s="81">
        <f>SUM(E62:H62)</f>
        <v>1</v>
      </c>
      <c r="J62" s="83"/>
      <c r="K62" s="83"/>
      <c r="L62" s="83"/>
      <c r="M62" s="80">
        <f>'Приложение 1'!L801</f>
        <v>2933434</v>
      </c>
      <c r="N62" s="84">
        <f>SUM(J62:M62)</f>
        <v>2933434</v>
      </c>
      <c r="O62" s="85"/>
      <c r="P62" s="202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s="21" customFormat="1" ht="15.75" x14ac:dyDescent="0.25">
      <c r="A63" s="74" t="s">
        <v>1160</v>
      </c>
      <c r="B63" s="75" t="s">
        <v>1145</v>
      </c>
      <c r="C63" s="76">
        <f>SUM(C64:C66)</f>
        <v>46353.4</v>
      </c>
      <c r="D63" s="77">
        <f>SUM(D64:D66)</f>
        <v>2056</v>
      </c>
      <c r="E63" s="77"/>
      <c r="F63" s="77"/>
      <c r="G63" s="77"/>
      <c r="H63" s="77">
        <f>SUM(H64:H66)</f>
        <v>28</v>
      </c>
      <c r="I63" s="77">
        <f>SUM(I64:I66)</f>
        <v>28</v>
      </c>
      <c r="J63" s="76"/>
      <c r="K63" s="76"/>
      <c r="L63" s="76"/>
      <c r="M63" s="76">
        <f>SUM(M64:M66)</f>
        <v>20391819.879999999</v>
      </c>
      <c r="N63" s="76">
        <f>SUM(N64:N66)</f>
        <v>20391819.879999999</v>
      </c>
      <c r="O63" s="78"/>
      <c r="P63" s="20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21" customFormat="1" ht="15.75" x14ac:dyDescent="0.25">
      <c r="A64" s="79"/>
      <c r="B64" s="75" t="s">
        <v>285</v>
      </c>
      <c r="C64" s="80">
        <f>'Приложение 1'!H139</f>
        <v>16788.5</v>
      </c>
      <c r="D64" s="81">
        <f>'Приложение 1'!K139</f>
        <v>756</v>
      </c>
      <c r="E64" s="82"/>
      <c r="F64" s="82"/>
      <c r="G64" s="82"/>
      <c r="H64" s="81">
        <v>11</v>
      </c>
      <c r="I64" s="81">
        <f>H64</f>
        <v>11</v>
      </c>
      <c r="J64" s="83"/>
      <c r="K64" s="83"/>
      <c r="L64" s="83"/>
      <c r="M64" s="80">
        <f>'Приложение 1'!L139</f>
        <v>2814335</v>
      </c>
      <c r="N64" s="84">
        <f>SUM(J64:M64)</f>
        <v>2814335</v>
      </c>
      <c r="O64" s="85"/>
      <c r="P64" s="202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21" customFormat="1" ht="15.75" x14ac:dyDescent="0.25">
      <c r="A65" s="79"/>
      <c r="B65" s="75" t="s">
        <v>286</v>
      </c>
      <c r="C65" s="80">
        <f>'Приложение 1'!H499</f>
        <v>16548.099999999999</v>
      </c>
      <c r="D65" s="81">
        <f>'Приложение 1'!K499</f>
        <v>750</v>
      </c>
      <c r="E65" s="82"/>
      <c r="F65" s="82"/>
      <c r="G65" s="82"/>
      <c r="H65" s="81">
        <v>9</v>
      </c>
      <c r="I65" s="81">
        <f>SUM(E65:H65)</f>
        <v>9</v>
      </c>
      <c r="J65" s="83"/>
      <c r="K65" s="83"/>
      <c r="L65" s="83"/>
      <c r="M65" s="80">
        <f>'Приложение 1'!L499</f>
        <v>6576973</v>
      </c>
      <c r="N65" s="84">
        <f>SUM(J65:M65)</f>
        <v>6576973</v>
      </c>
      <c r="O65" s="85"/>
      <c r="P65" s="202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21" customFormat="1" ht="15.75" x14ac:dyDescent="0.25">
      <c r="A66" s="79"/>
      <c r="B66" s="75" t="s">
        <v>287</v>
      </c>
      <c r="C66" s="80">
        <f>'Приложение 1'!H803</f>
        <v>13016.800000000001</v>
      </c>
      <c r="D66" s="81">
        <f>'Приложение 1'!K803</f>
        <v>550</v>
      </c>
      <c r="E66" s="82"/>
      <c r="F66" s="82"/>
      <c r="G66" s="82"/>
      <c r="H66" s="81">
        <v>8</v>
      </c>
      <c r="I66" s="81">
        <f>SUM(E66:H66)</f>
        <v>8</v>
      </c>
      <c r="J66" s="83"/>
      <c r="K66" s="83"/>
      <c r="L66" s="83"/>
      <c r="M66" s="80">
        <f>'Приложение 1'!L803</f>
        <v>11000511.879999999</v>
      </c>
      <c r="N66" s="84">
        <f>SUM(J66:M66)</f>
        <v>11000511.879999999</v>
      </c>
      <c r="O66" s="85"/>
      <c r="P66" s="202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15.75" x14ac:dyDescent="0.25">
      <c r="A67" s="70" t="s">
        <v>404</v>
      </c>
      <c r="B67" s="71" t="s">
        <v>405</v>
      </c>
      <c r="C67" s="72">
        <f>C68+C72+C76+C80</f>
        <v>16487.699999999997</v>
      </c>
      <c r="D67" s="69">
        <f t="shared" ref="D67:N67" si="10">D68+D72+D76+D80</f>
        <v>633</v>
      </c>
      <c r="E67" s="69">
        <f t="shared" si="10"/>
        <v>0</v>
      </c>
      <c r="F67" s="69">
        <f t="shared" si="10"/>
        <v>0</v>
      </c>
      <c r="G67" s="69">
        <f t="shared" si="10"/>
        <v>0</v>
      </c>
      <c r="H67" s="69">
        <f t="shared" si="10"/>
        <v>31</v>
      </c>
      <c r="I67" s="69">
        <f t="shared" si="10"/>
        <v>31</v>
      </c>
      <c r="J67" s="72">
        <f t="shared" si="10"/>
        <v>0</v>
      </c>
      <c r="K67" s="72">
        <f t="shared" si="10"/>
        <v>0</v>
      </c>
      <c r="L67" s="72">
        <f t="shared" si="10"/>
        <v>0</v>
      </c>
      <c r="M67" s="72">
        <f t="shared" si="10"/>
        <v>41130891.590000004</v>
      </c>
      <c r="N67" s="72">
        <f t="shared" si="10"/>
        <v>41130891.590000004</v>
      </c>
      <c r="O67" s="73"/>
      <c r="P67" s="20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ht="15.75" x14ac:dyDescent="0.25">
      <c r="A68" s="74" t="s">
        <v>406</v>
      </c>
      <c r="B68" s="75" t="s">
        <v>407</v>
      </c>
      <c r="C68" s="76">
        <f>SUM(C69:C71)</f>
        <v>10069.999999999998</v>
      </c>
      <c r="D68" s="77">
        <f>SUM(D69:D71)</f>
        <v>419</v>
      </c>
      <c r="E68" s="77"/>
      <c r="F68" s="77"/>
      <c r="G68" s="77"/>
      <c r="H68" s="77">
        <f>SUM(H69:H71)</f>
        <v>20</v>
      </c>
      <c r="I68" s="77">
        <f>SUM(I69:I71)</f>
        <v>20</v>
      </c>
      <c r="J68" s="76"/>
      <c r="K68" s="76"/>
      <c r="L68" s="76"/>
      <c r="M68" s="76">
        <f>SUM(M69:M71)</f>
        <v>29140093</v>
      </c>
      <c r="N68" s="76">
        <f>SUM(N69:N71)</f>
        <v>29140093</v>
      </c>
      <c r="O68" s="78"/>
      <c r="P68" s="201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21" customFormat="1" ht="15.75" x14ac:dyDescent="0.25">
      <c r="A69" s="79"/>
      <c r="B69" s="75" t="s">
        <v>285</v>
      </c>
      <c r="C69" s="80">
        <f>'Приложение 1'!H152</f>
        <v>7643.9999999999991</v>
      </c>
      <c r="D69" s="81">
        <f>'Приложение 1'!K152</f>
        <v>326</v>
      </c>
      <c r="E69" s="82"/>
      <c r="F69" s="82"/>
      <c r="G69" s="82"/>
      <c r="H69" s="81">
        <v>15</v>
      </c>
      <c r="I69" s="81">
        <f>H69</f>
        <v>15</v>
      </c>
      <c r="J69" s="83"/>
      <c r="K69" s="83"/>
      <c r="L69" s="83"/>
      <c r="M69" s="80">
        <f>'Приложение 1'!L152</f>
        <v>1526590</v>
      </c>
      <c r="N69" s="84">
        <f>SUM(J69:M69)</f>
        <v>1526590</v>
      </c>
      <c r="O69" s="85"/>
      <c r="P69" s="202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21" customFormat="1" ht="15.75" x14ac:dyDescent="0.25">
      <c r="A70" s="79"/>
      <c r="B70" s="75" t="s">
        <v>286</v>
      </c>
      <c r="C70" s="80">
        <f>'Приложение 1'!H510</f>
        <v>1860.1</v>
      </c>
      <c r="D70" s="81">
        <f>'Приложение 1'!K510</f>
        <v>72</v>
      </c>
      <c r="E70" s="82"/>
      <c r="F70" s="82"/>
      <c r="G70" s="82"/>
      <c r="H70" s="81">
        <v>4</v>
      </c>
      <c r="I70" s="81">
        <f>SUM(E70:H70)</f>
        <v>4</v>
      </c>
      <c r="J70" s="83"/>
      <c r="K70" s="83"/>
      <c r="L70" s="83"/>
      <c r="M70" s="80">
        <f>'Приложение 1'!L510</f>
        <v>16690521</v>
      </c>
      <c r="N70" s="84">
        <f>SUM(J70:M70)</f>
        <v>16690521</v>
      </c>
      <c r="O70" s="85"/>
      <c r="P70" s="202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ht="15.75" x14ac:dyDescent="0.25">
      <c r="A71" s="79"/>
      <c r="B71" s="75" t="s">
        <v>287</v>
      </c>
      <c r="C71" s="80">
        <f>'Приложение 1'!H813</f>
        <v>565.9</v>
      </c>
      <c r="D71" s="81">
        <f>'Приложение 1'!K813</f>
        <v>21</v>
      </c>
      <c r="E71" s="82"/>
      <c r="F71" s="82"/>
      <c r="G71" s="82"/>
      <c r="H71" s="81">
        <v>1</v>
      </c>
      <c r="I71" s="81">
        <f>SUM(E71:H71)</f>
        <v>1</v>
      </c>
      <c r="J71" s="83"/>
      <c r="K71" s="83"/>
      <c r="L71" s="83"/>
      <c r="M71" s="80">
        <f>'Приложение 1'!L813</f>
        <v>10922982</v>
      </c>
      <c r="N71" s="84">
        <f>SUM(J71:M71)</f>
        <v>10922982</v>
      </c>
      <c r="O71" s="85"/>
      <c r="P71" s="202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15.75" x14ac:dyDescent="0.25">
      <c r="A72" s="74" t="s">
        <v>416</v>
      </c>
      <c r="B72" s="75" t="s">
        <v>414</v>
      </c>
      <c r="C72" s="76">
        <f>SUM(C73:C75)</f>
        <v>3036.4</v>
      </c>
      <c r="D72" s="77">
        <f>SUM(D73:D75)</f>
        <v>105</v>
      </c>
      <c r="E72" s="77"/>
      <c r="F72" s="77"/>
      <c r="G72" s="77"/>
      <c r="H72" s="77">
        <f>SUM(H73:H75)</f>
        <v>5</v>
      </c>
      <c r="I72" s="77">
        <f>SUM(I73:I75)</f>
        <v>5</v>
      </c>
      <c r="J72" s="76"/>
      <c r="K72" s="76"/>
      <c r="L72" s="76"/>
      <c r="M72" s="76">
        <f>SUM(M73:M75)</f>
        <v>10697914</v>
      </c>
      <c r="N72" s="76">
        <f>SUM(N73:N75)</f>
        <v>10697914</v>
      </c>
      <c r="O72" s="78"/>
      <c r="P72" s="201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1" customFormat="1" ht="15.75" x14ac:dyDescent="0.25">
      <c r="A73" s="79"/>
      <c r="B73" s="75" t="s">
        <v>285</v>
      </c>
      <c r="C73" s="80">
        <f>'Приложение 1'!H168</f>
        <v>1929.4</v>
      </c>
      <c r="D73" s="81">
        <f>'Приложение 1'!K168</f>
        <v>60</v>
      </c>
      <c r="E73" s="82"/>
      <c r="F73" s="82"/>
      <c r="G73" s="82"/>
      <c r="H73" s="81">
        <v>3</v>
      </c>
      <c r="I73" s="81">
        <f>H73</f>
        <v>3</v>
      </c>
      <c r="J73" s="83"/>
      <c r="K73" s="83"/>
      <c r="L73" s="83"/>
      <c r="M73" s="80">
        <f>'Приложение 1'!L168</f>
        <v>149819</v>
      </c>
      <c r="N73" s="84">
        <f>SUM(J73:M73)</f>
        <v>149819</v>
      </c>
      <c r="O73" s="85"/>
      <c r="P73" s="202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1" customFormat="1" ht="15.75" x14ac:dyDescent="0.25">
      <c r="A74" s="79"/>
      <c r="B74" s="75" t="s">
        <v>286</v>
      </c>
      <c r="C74" s="80">
        <f>'Приложение 1'!H515</f>
        <v>1107</v>
      </c>
      <c r="D74" s="81">
        <f>'Приложение 1'!K515</f>
        <v>45</v>
      </c>
      <c r="E74" s="82"/>
      <c r="F74" s="82"/>
      <c r="G74" s="82"/>
      <c r="H74" s="81">
        <v>2</v>
      </c>
      <c r="I74" s="81">
        <f>SUM(E74:H74)</f>
        <v>2</v>
      </c>
      <c r="J74" s="83"/>
      <c r="K74" s="83"/>
      <c r="L74" s="83"/>
      <c r="M74" s="80">
        <f>'Приложение 1'!L515</f>
        <v>10548095</v>
      </c>
      <c r="N74" s="84">
        <f>SUM(J74:M74)</f>
        <v>10548095</v>
      </c>
      <c r="O74" s="85"/>
      <c r="P74" s="202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15.75" x14ac:dyDescent="0.25">
      <c r="A75" s="79"/>
      <c r="B75" s="75" t="s">
        <v>287</v>
      </c>
      <c r="C75" s="80">
        <f>'Приложение 1'!H815</f>
        <v>0</v>
      </c>
      <c r="D75" s="81">
        <f>'Приложение 1'!K815</f>
        <v>0</v>
      </c>
      <c r="E75" s="82"/>
      <c r="F75" s="82"/>
      <c r="G75" s="82"/>
      <c r="H75" s="81">
        <v>0</v>
      </c>
      <c r="I75" s="81">
        <f>SUM(E75:H75)</f>
        <v>0</v>
      </c>
      <c r="J75" s="83"/>
      <c r="K75" s="83"/>
      <c r="L75" s="83"/>
      <c r="M75" s="80">
        <f>'Приложение 1'!L815</f>
        <v>0</v>
      </c>
      <c r="N75" s="84">
        <f>SUM(J75:M75)</f>
        <v>0</v>
      </c>
      <c r="O75" s="85"/>
      <c r="P75" s="202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1" customFormat="1" ht="15.75" x14ac:dyDescent="0.25">
      <c r="A76" s="74" t="s">
        <v>421</v>
      </c>
      <c r="B76" s="75" t="s">
        <v>420</v>
      </c>
      <c r="C76" s="76">
        <f>SUM(C77:C79)</f>
        <v>2544.6999999999998</v>
      </c>
      <c r="D76" s="77">
        <f>SUM(D77:D79)</f>
        <v>79</v>
      </c>
      <c r="E76" s="77"/>
      <c r="F76" s="77"/>
      <c r="G76" s="77"/>
      <c r="H76" s="77">
        <f>SUM(H77:H79)</f>
        <v>5</v>
      </c>
      <c r="I76" s="77">
        <f>SUM(I77:I79)</f>
        <v>5</v>
      </c>
      <c r="J76" s="76"/>
      <c r="K76" s="76"/>
      <c r="L76" s="76"/>
      <c r="M76" s="76">
        <f>SUM(M77:M79)</f>
        <v>1233552.5899999999</v>
      </c>
      <c r="N76" s="76">
        <f>SUM(N77:N79)</f>
        <v>1233552.5899999999</v>
      </c>
      <c r="O76" s="78"/>
      <c r="P76" s="201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1" customFormat="1" ht="15.75" x14ac:dyDescent="0.25">
      <c r="A77" s="79"/>
      <c r="B77" s="75" t="s">
        <v>285</v>
      </c>
      <c r="C77" s="80">
        <f>'Приложение 1'!H172</f>
        <v>2039.1</v>
      </c>
      <c r="D77" s="81">
        <f>'Приложение 1'!K172</f>
        <v>63</v>
      </c>
      <c r="E77" s="82"/>
      <c r="F77" s="82"/>
      <c r="G77" s="82"/>
      <c r="H77" s="81">
        <v>4</v>
      </c>
      <c r="I77" s="81">
        <f>H77</f>
        <v>4</v>
      </c>
      <c r="J77" s="83"/>
      <c r="K77" s="83"/>
      <c r="L77" s="83"/>
      <c r="M77" s="80">
        <f>'Приложение 1'!L172</f>
        <v>608713</v>
      </c>
      <c r="N77" s="84">
        <f>SUM(J77:M77)</f>
        <v>608713</v>
      </c>
      <c r="O77" s="85"/>
      <c r="P77" s="202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1" customFormat="1" ht="15.75" x14ac:dyDescent="0.25">
      <c r="A78" s="79"/>
      <c r="B78" s="75" t="s">
        <v>286</v>
      </c>
      <c r="C78" s="80">
        <f>'Приложение 1'!H518</f>
        <v>0</v>
      </c>
      <c r="D78" s="81">
        <f>'Приложение 1'!K518</f>
        <v>0</v>
      </c>
      <c r="E78" s="82"/>
      <c r="F78" s="82"/>
      <c r="G78" s="82"/>
      <c r="H78" s="81">
        <v>0</v>
      </c>
      <c r="I78" s="81">
        <f>SUM(E78:H78)</f>
        <v>0</v>
      </c>
      <c r="J78" s="83"/>
      <c r="K78" s="83"/>
      <c r="L78" s="83"/>
      <c r="M78" s="80">
        <f>'Приложение 1'!L518</f>
        <v>0</v>
      </c>
      <c r="N78" s="84">
        <f>SUM(J78:M78)</f>
        <v>0</v>
      </c>
      <c r="O78" s="85"/>
      <c r="P78" s="202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1" customFormat="1" ht="15.75" x14ac:dyDescent="0.25">
      <c r="A79" s="79"/>
      <c r="B79" s="75" t="s">
        <v>287</v>
      </c>
      <c r="C79" s="80">
        <f>'Приложение 1'!H816</f>
        <v>505.6</v>
      </c>
      <c r="D79" s="81">
        <f>'Приложение 1'!K816</f>
        <v>16</v>
      </c>
      <c r="E79" s="82"/>
      <c r="F79" s="82"/>
      <c r="G79" s="82"/>
      <c r="H79" s="81">
        <v>1</v>
      </c>
      <c r="I79" s="81">
        <f>SUM(E79:H79)</f>
        <v>1</v>
      </c>
      <c r="J79" s="83"/>
      <c r="K79" s="83"/>
      <c r="L79" s="83"/>
      <c r="M79" s="80">
        <f>'Приложение 1'!L816</f>
        <v>624839.59</v>
      </c>
      <c r="N79" s="84">
        <f>SUM(J79:M79)</f>
        <v>624839.59</v>
      </c>
      <c r="O79" s="85"/>
      <c r="P79" s="202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1" customFormat="1" ht="15.75" x14ac:dyDescent="0.25">
      <c r="A80" s="74" t="s">
        <v>1194</v>
      </c>
      <c r="B80" s="75" t="s">
        <v>1193</v>
      </c>
      <c r="C80" s="76">
        <f>SUM(C81:C83)</f>
        <v>836.6</v>
      </c>
      <c r="D80" s="77">
        <f>SUM(D81:D83)</f>
        <v>30</v>
      </c>
      <c r="E80" s="77"/>
      <c r="F80" s="77"/>
      <c r="G80" s="77"/>
      <c r="H80" s="77">
        <f>SUM(H81:H83)</f>
        <v>1</v>
      </c>
      <c r="I80" s="77">
        <f>SUM(I81:I83)</f>
        <v>1</v>
      </c>
      <c r="J80" s="76"/>
      <c r="K80" s="76"/>
      <c r="L80" s="76"/>
      <c r="M80" s="76">
        <f>SUM(M81:M83)</f>
        <v>59332</v>
      </c>
      <c r="N80" s="76">
        <f>SUM(N81:N83)</f>
        <v>59332</v>
      </c>
      <c r="O80" s="78"/>
      <c r="P80" s="201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1" customFormat="1" ht="15.75" x14ac:dyDescent="0.25">
      <c r="A81" s="79"/>
      <c r="B81" s="75" t="s">
        <v>285</v>
      </c>
      <c r="C81" s="80">
        <f>'Приложение 1'!H177</f>
        <v>0</v>
      </c>
      <c r="D81" s="81">
        <f>'Приложение 1'!K177</f>
        <v>0</v>
      </c>
      <c r="E81" s="82"/>
      <c r="F81" s="82"/>
      <c r="G81" s="82"/>
      <c r="H81" s="81">
        <v>0</v>
      </c>
      <c r="I81" s="81">
        <f>H81</f>
        <v>0</v>
      </c>
      <c r="J81" s="83"/>
      <c r="K81" s="83"/>
      <c r="L81" s="83"/>
      <c r="M81" s="80">
        <f>'Приложение 1'!L177</f>
        <v>0</v>
      </c>
      <c r="N81" s="84">
        <f>SUM(J81:M81)</f>
        <v>0</v>
      </c>
      <c r="O81" s="85"/>
      <c r="P81" s="202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1" customFormat="1" ht="15.75" x14ac:dyDescent="0.25">
      <c r="A82" s="79"/>
      <c r="B82" s="75" t="s">
        <v>286</v>
      </c>
      <c r="C82" s="80">
        <f>'Приложение 1'!H519</f>
        <v>836.6</v>
      </c>
      <c r="D82" s="81">
        <f>'Приложение 1'!K519</f>
        <v>30</v>
      </c>
      <c r="E82" s="82"/>
      <c r="F82" s="82"/>
      <c r="G82" s="82"/>
      <c r="H82" s="81">
        <v>1</v>
      </c>
      <c r="I82" s="81">
        <f>SUM(E82:H82)</f>
        <v>1</v>
      </c>
      <c r="J82" s="83"/>
      <c r="K82" s="83"/>
      <c r="L82" s="83"/>
      <c r="M82" s="80">
        <f>'Приложение 1'!L519</f>
        <v>59332</v>
      </c>
      <c r="N82" s="84">
        <f>SUM(J82:M82)</f>
        <v>59332</v>
      </c>
      <c r="O82" s="85"/>
      <c r="P82" s="202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1" customFormat="1" ht="15.75" x14ac:dyDescent="0.25">
      <c r="A83" s="79"/>
      <c r="B83" s="75" t="s">
        <v>287</v>
      </c>
      <c r="C83" s="80">
        <f>'Приложение 1'!H818</f>
        <v>0</v>
      </c>
      <c r="D83" s="81">
        <f>'Приложение 1'!K818</f>
        <v>0</v>
      </c>
      <c r="E83" s="82"/>
      <c r="F83" s="82"/>
      <c r="G83" s="82"/>
      <c r="H83" s="81">
        <v>0</v>
      </c>
      <c r="I83" s="81">
        <f>SUM(E83:H83)</f>
        <v>0</v>
      </c>
      <c r="J83" s="83"/>
      <c r="K83" s="83"/>
      <c r="L83" s="83"/>
      <c r="M83" s="80">
        <f>'Приложение 1'!L818</f>
        <v>0</v>
      </c>
      <c r="N83" s="84">
        <f>SUM(J83:M83)</f>
        <v>0</v>
      </c>
      <c r="O83" s="85"/>
      <c r="P83" s="202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ht="15.75" x14ac:dyDescent="0.25">
      <c r="A84" s="70" t="s">
        <v>427</v>
      </c>
      <c r="B84" s="71" t="s">
        <v>428</v>
      </c>
      <c r="C84" s="72">
        <f>C85+C89</f>
        <v>65735</v>
      </c>
      <c r="D84" s="69">
        <f t="shared" ref="D84:N84" si="11">D85+D89</f>
        <v>2184</v>
      </c>
      <c r="E84" s="69">
        <f t="shared" si="11"/>
        <v>0</v>
      </c>
      <c r="F84" s="69">
        <f t="shared" si="11"/>
        <v>0</v>
      </c>
      <c r="G84" s="69">
        <f t="shared" si="11"/>
        <v>0</v>
      </c>
      <c r="H84" s="69">
        <f t="shared" si="11"/>
        <v>51</v>
      </c>
      <c r="I84" s="69">
        <f t="shared" si="11"/>
        <v>51</v>
      </c>
      <c r="J84" s="72">
        <f t="shared" si="11"/>
        <v>0</v>
      </c>
      <c r="K84" s="72">
        <f t="shared" si="11"/>
        <v>0</v>
      </c>
      <c r="L84" s="72">
        <f t="shared" si="11"/>
        <v>0</v>
      </c>
      <c r="M84" s="72">
        <f t="shared" si="11"/>
        <v>84156373.5</v>
      </c>
      <c r="N84" s="72">
        <f t="shared" si="11"/>
        <v>84156373.5</v>
      </c>
      <c r="O84" s="73"/>
      <c r="P84" s="200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21" customFormat="1" ht="15.75" x14ac:dyDescent="0.25">
      <c r="A85" s="74" t="s">
        <v>429</v>
      </c>
      <c r="B85" s="75" t="s">
        <v>430</v>
      </c>
      <c r="C85" s="76">
        <f>SUM(C86:C88)</f>
        <v>882</v>
      </c>
      <c r="D85" s="77">
        <f>SUM(D86:D88)</f>
        <v>22</v>
      </c>
      <c r="E85" s="77"/>
      <c r="F85" s="77"/>
      <c r="G85" s="77"/>
      <c r="H85" s="77">
        <f>SUM(H86:H88)</f>
        <v>2</v>
      </c>
      <c r="I85" s="77">
        <f>SUM(I86:I88)</f>
        <v>2</v>
      </c>
      <c r="J85" s="76"/>
      <c r="K85" s="76"/>
      <c r="L85" s="76"/>
      <c r="M85" s="76">
        <f>SUM(M86:M88)</f>
        <v>1038032.9</v>
      </c>
      <c r="N85" s="76">
        <f>SUM(N86:N88)</f>
        <v>1038032.9</v>
      </c>
      <c r="O85" s="78"/>
      <c r="P85" s="201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15.75" x14ac:dyDescent="0.25">
      <c r="A86" s="79"/>
      <c r="B86" s="75" t="s">
        <v>285</v>
      </c>
      <c r="C86" s="80">
        <f>'Приложение 1'!H179</f>
        <v>0</v>
      </c>
      <c r="D86" s="81">
        <f>'Приложение 1'!K179</f>
        <v>0</v>
      </c>
      <c r="E86" s="82"/>
      <c r="F86" s="82"/>
      <c r="G86" s="82"/>
      <c r="H86" s="81">
        <v>0</v>
      </c>
      <c r="I86" s="81">
        <f>H86</f>
        <v>0</v>
      </c>
      <c r="J86" s="83"/>
      <c r="K86" s="83"/>
      <c r="L86" s="83"/>
      <c r="M86" s="80">
        <f>'Приложение 1'!L179</f>
        <v>0</v>
      </c>
      <c r="N86" s="84">
        <f>SUM(J86:M86)</f>
        <v>0</v>
      </c>
      <c r="O86" s="85"/>
      <c r="P86" s="20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1" customFormat="1" ht="15.75" x14ac:dyDescent="0.25">
      <c r="A87" s="79"/>
      <c r="B87" s="75" t="s">
        <v>286</v>
      </c>
      <c r="C87" s="80">
        <f>'Приложение 1'!H522</f>
        <v>441</v>
      </c>
      <c r="D87" s="81">
        <f>'Приложение 1'!K522</f>
        <v>11</v>
      </c>
      <c r="E87" s="82"/>
      <c r="F87" s="82"/>
      <c r="G87" s="82"/>
      <c r="H87" s="81">
        <v>1</v>
      </c>
      <c r="I87" s="81">
        <f>SUM(E87:H87)</f>
        <v>1</v>
      </c>
      <c r="J87" s="83"/>
      <c r="K87" s="83"/>
      <c r="L87" s="83"/>
      <c r="M87" s="80">
        <f>'Приложение 1'!L522</f>
        <v>28889</v>
      </c>
      <c r="N87" s="84">
        <f>SUM(J87:M87)</f>
        <v>28889</v>
      </c>
      <c r="O87" s="85"/>
      <c r="P87" s="202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1" customFormat="1" ht="15.75" x14ac:dyDescent="0.25">
      <c r="A88" s="79"/>
      <c r="B88" s="75" t="s">
        <v>287</v>
      </c>
      <c r="C88" s="80">
        <f>'Приложение 1'!H820</f>
        <v>441</v>
      </c>
      <c r="D88" s="81">
        <f>'Приложение 1'!K820</f>
        <v>11</v>
      </c>
      <c r="E88" s="82"/>
      <c r="F88" s="82"/>
      <c r="G88" s="82"/>
      <c r="H88" s="81">
        <v>1</v>
      </c>
      <c r="I88" s="81">
        <f>SUM(E88:H88)</f>
        <v>1</v>
      </c>
      <c r="J88" s="83"/>
      <c r="K88" s="83"/>
      <c r="L88" s="83"/>
      <c r="M88" s="80">
        <f>'Приложение 1'!L820</f>
        <v>1009143.9</v>
      </c>
      <c r="N88" s="84">
        <f>SUM(J88:M88)</f>
        <v>1009143.9</v>
      </c>
      <c r="O88" s="85"/>
      <c r="P88" s="202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1" customFormat="1" ht="15.75" x14ac:dyDescent="0.25">
      <c r="A89" s="74" t="s">
        <v>431</v>
      </c>
      <c r="B89" s="75" t="s">
        <v>432</v>
      </c>
      <c r="C89" s="76">
        <f>SUM(C90:C92)</f>
        <v>64853</v>
      </c>
      <c r="D89" s="77">
        <f>SUM(D90:D92)</f>
        <v>2162</v>
      </c>
      <c r="E89" s="77"/>
      <c r="F89" s="77"/>
      <c r="G89" s="77"/>
      <c r="H89" s="77">
        <f>SUM(H90:H92)</f>
        <v>49</v>
      </c>
      <c r="I89" s="77">
        <f>SUM(I90:I92)</f>
        <v>49</v>
      </c>
      <c r="J89" s="76"/>
      <c r="K89" s="76"/>
      <c r="L89" s="76"/>
      <c r="M89" s="76">
        <f>SUM(M90:M92)</f>
        <v>83118340.599999994</v>
      </c>
      <c r="N89" s="76">
        <f>SUM(N90:N92)</f>
        <v>83118340.599999994</v>
      </c>
      <c r="O89" s="78"/>
      <c r="P89" s="201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1" customFormat="1" ht="15.75" x14ac:dyDescent="0.25">
      <c r="A90" s="79"/>
      <c r="B90" s="75" t="s">
        <v>285</v>
      </c>
      <c r="C90" s="80">
        <f>'Приложение 1'!H180</f>
        <v>18053.7</v>
      </c>
      <c r="D90" s="81">
        <f>'Приложение 1'!K180</f>
        <v>621</v>
      </c>
      <c r="E90" s="82"/>
      <c r="F90" s="82"/>
      <c r="G90" s="82"/>
      <c r="H90" s="81">
        <v>17</v>
      </c>
      <c r="I90" s="81">
        <f>H90</f>
        <v>17</v>
      </c>
      <c r="J90" s="83"/>
      <c r="K90" s="83"/>
      <c r="L90" s="83"/>
      <c r="M90" s="80">
        <f>'Приложение 1'!L180</f>
        <v>24186967.530000001</v>
      </c>
      <c r="N90" s="84">
        <f>SUM(J90:M90)</f>
        <v>24186967.530000001</v>
      </c>
      <c r="O90" s="85"/>
      <c r="P90" s="202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1" customFormat="1" ht="15.75" x14ac:dyDescent="0.25">
      <c r="A91" s="79"/>
      <c r="B91" s="75" t="s">
        <v>286</v>
      </c>
      <c r="C91" s="80">
        <f>'Приложение 1'!H524</f>
        <v>17712.2</v>
      </c>
      <c r="D91" s="81">
        <f>'Приложение 1'!K524</f>
        <v>629</v>
      </c>
      <c r="E91" s="82"/>
      <c r="F91" s="82"/>
      <c r="G91" s="82"/>
      <c r="H91" s="81">
        <v>14</v>
      </c>
      <c r="I91" s="81">
        <f>SUM(E91:H91)</f>
        <v>14</v>
      </c>
      <c r="J91" s="83"/>
      <c r="K91" s="83"/>
      <c r="L91" s="83"/>
      <c r="M91" s="80">
        <f>'Приложение 1'!L524</f>
        <v>20069839.719999999</v>
      </c>
      <c r="N91" s="84">
        <f>SUM(J91:M91)</f>
        <v>20069839.719999999</v>
      </c>
      <c r="O91" s="85"/>
      <c r="P91" s="202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1" customFormat="1" ht="15.75" x14ac:dyDescent="0.25">
      <c r="A92" s="79"/>
      <c r="B92" s="75" t="s">
        <v>287</v>
      </c>
      <c r="C92" s="80">
        <f>'Приложение 1'!H822</f>
        <v>29087.100000000002</v>
      </c>
      <c r="D92" s="81">
        <f>'Приложение 1'!K822</f>
        <v>912</v>
      </c>
      <c r="E92" s="82"/>
      <c r="F92" s="82"/>
      <c r="G92" s="82"/>
      <c r="H92" s="81">
        <v>18</v>
      </c>
      <c r="I92" s="81">
        <f>SUM(E92:H92)</f>
        <v>18</v>
      </c>
      <c r="J92" s="83"/>
      <c r="K92" s="83"/>
      <c r="L92" s="83"/>
      <c r="M92" s="80">
        <f>'Приложение 1'!L822</f>
        <v>38861533.349999994</v>
      </c>
      <c r="N92" s="84">
        <f>SUM(J92:M92)</f>
        <v>38861533.349999994</v>
      </c>
      <c r="O92" s="85"/>
      <c r="P92" s="20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s="21" customFormat="1" ht="15.75" x14ac:dyDescent="0.25">
      <c r="A93" s="70" t="s">
        <v>458</v>
      </c>
      <c r="B93" s="71" t="s">
        <v>457</v>
      </c>
      <c r="C93" s="72">
        <f>SUM(C94:C96)</f>
        <v>763342.15999999992</v>
      </c>
      <c r="D93" s="69">
        <f t="shared" ref="D93:N93" si="12">SUM(D94:D96)</f>
        <v>33752</v>
      </c>
      <c r="E93" s="69">
        <f t="shared" si="12"/>
        <v>0</v>
      </c>
      <c r="F93" s="69">
        <f t="shared" si="12"/>
        <v>0</v>
      </c>
      <c r="G93" s="69">
        <f t="shared" si="12"/>
        <v>0</v>
      </c>
      <c r="H93" s="69">
        <f t="shared" si="12"/>
        <v>204</v>
      </c>
      <c r="I93" s="69">
        <f t="shared" si="12"/>
        <v>204</v>
      </c>
      <c r="J93" s="72">
        <f t="shared" si="12"/>
        <v>0</v>
      </c>
      <c r="K93" s="72">
        <f t="shared" si="12"/>
        <v>0</v>
      </c>
      <c r="L93" s="72">
        <f t="shared" si="12"/>
        <v>0</v>
      </c>
      <c r="M93" s="72">
        <f t="shared" si="12"/>
        <v>1275452182.1900001</v>
      </c>
      <c r="N93" s="72">
        <f t="shared" si="12"/>
        <v>1275452182.1900001</v>
      </c>
      <c r="O93" s="73"/>
      <c r="P93" s="200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</row>
    <row r="94" spans="1:256" s="21" customFormat="1" ht="15.75" x14ac:dyDescent="0.25">
      <c r="A94" s="79"/>
      <c r="B94" s="75" t="s">
        <v>285</v>
      </c>
      <c r="C94" s="80">
        <f>'Приложение 1'!H198</f>
        <v>285936.57999999996</v>
      </c>
      <c r="D94" s="81">
        <f>'Приложение 1'!K198</f>
        <v>12906</v>
      </c>
      <c r="E94" s="82"/>
      <c r="F94" s="82"/>
      <c r="G94" s="82"/>
      <c r="H94" s="81">
        <v>74</v>
      </c>
      <c r="I94" s="81">
        <f>H94</f>
        <v>74</v>
      </c>
      <c r="J94" s="83"/>
      <c r="K94" s="83"/>
      <c r="L94" s="83"/>
      <c r="M94" s="80">
        <f>'Приложение 1'!L198</f>
        <v>361083160.97000009</v>
      </c>
      <c r="N94" s="84">
        <f>SUM(J94:M94)</f>
        <v>361083160.97000009</v>
      </c>
      <c r="O94" s="85"/>
      <c r="P94" s="202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s="34" customFormat="1" ht="15.75" x14ac:dyDescent="0.25">
      <c r="A95" s="79"/>
      <c r="B95" s="75" t="s">
        <v>286</v>
      </c>
      <c r="C95" s="80">
        <f>'Приложение 1'!H539</f>
        <v>203493.48</v>
      </c>
      <c r="D95" s="81">
        <f>'Приложение 1'!K539</f>
        <v>8984</v>
      </c>
      <c r="E95" s="82"/>
      <c r="F95" s="82"/>
      <c r="G95" s="82"/>
      <c r="H95" s="81">
        <v>53</v>
      </c>
      <c r="I95" s="81">
        <f>SUM(E95:H95)</f>
        <v>53</v>
      </c>
      <c r="J95" s="83"/>
      <c r="K95" s="83"/>
      <c r="L95" s="83"/>
      <c r="M95" s="80">
        <f>'Приложение 1'!L539</f>
        <v>332035316.71999997</v>
      </c>
      <c r="N95" s="84">
        <f>SUM(J95:M95)</f>
        <v>332035316.71999997</v>
      </c>
      <c r="O95" s="85"/>
      <c r="P95" s="203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</row>
    <row r="96" spans="1:256" s="21" customFormat="1" ht="15.75" x14ac:dyDescent="0.25">
      <c r="A96" s="79"/>
      <c r="B96" s="75" t="s">
        <v>287</v>
      </c>
      <c r="C96" s="80">
        <f>'Приложение 1'!H841</f>
        <v>273912.10000000003</v>
      </c>
      <c r="D96" s="81">
        <f>'Приложение 1'!K841</f>
        <v>11862</v>
      </c>
      <c r="E96" s="82"/>
      <c r="F96" s="82"/>
      <c r="G96" s="82"/>
      <c r="H96" s="81">
        <v>77</v>
      </c>
      <c r="I96" s="81">
        <f>SUM(E96:H96)</f>
        <v>77</v>
      </c>
      <c r="J96" s="83"/>
      <c r="K96" s="83"/>
      <c r="L96" s="83"/>
      <c r="M96" s="80">
        <f>'Приложение 1'!L841</f>
        <v>582333704.5</v>
      </c>
      <c r="N96" s="84">
        <f>SUM(J96:M96)</f>
        <v>582333704.5</v>
      </c>
      <c r="O96" s="85"/>
      <c r="P96" s="20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ht="15.75" x14ac:dyDescent="0.25">
      <c r="A97" s="70" t="s">
        <v>509</v>
      </c>
      <c r="B97" s="71" t="s">
        <v>508</v>
      </c>
      <c r="C97" s="72">
        <f t="shared" ref="C97:N97" si="13">SUM(C98:C100)</f>
        <v>150347.6</v>
      </c>
      <c r="D97" s="69">
        <f t="shared" si="13"/>
        <v>4919</v>
      </c>
      <c r="E97" s="69">
        <f t="shared" si="13"/>
        <v>0</v>
      </c>
      <c r="F97" s="69">
        <f t="shared" si="13"/>
        <v>0</v>
      </c>
      <c r="G97" s="69">
        <f t="shared" si="13"/>
        <v>0</v>
      </c>
      <c r="H97" s="69">
        <f t="shared" si="13"/>
        <v>41</v>
      </c>
      <c r="I97" s="69">
        <f t="shared" si="13"/>
        <v>41</v>
      </c>
      <c r="J97" s="72">
        <f t="shared" si="13"/>
        <v>0</v>
      </c>
      <c r="K97" s="72">
        <f t="shared" si="13"/>
        <v>0</v>
      </c>
      <c r="L97" s="72">
        <f t="shared" si="13"/>
        <v>0</v>
      </c>
      <c r="M97" s="72">
        <f t="shared" si="13"/>
        <v>180562835.43000001</v>
      </c>
      <c r="N97" s="72">
        <f t="shared" si="13"/>
        <v>180562835.43000001</v>
      </c>
      <c r="O97" s="73"/>
      <c r="P97" s="200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ht="15.75" x14ac:dyDescent="0.25">
      <c r="A98" s="79"/>
      <c r="B98" s="75" t="s">
        <v>285</v>
      </c>
      <c r="C98" s="80">
        <f>'Приложение 1'!H273</f>
        <v>50237.100000000006</v>
      </c>
      <c r="D98" s="81">
        <f>'Приложение 1'!K273</f>
        <v>1655</v>
      </c>
      <c r="E98" s="82"/>
      <c r="F98" s="82"/>
      <c r="G98" s="82"/>
      <c r="H98" s="81">
        <v>14</v>
      </c>
      <c r="I98" s="81">
        <f>H98</f>
        <v>14</v>
      </c>
      <c r="J98" s="83"/>
      <c r="K98" s="83"/>
      <c r="L98" s="83"/>
      <c r="M98" s="80">
        <f>'Приложение 1'!L273</f>
        <v>35373319.859999999</v>
      </c>
      <c r="N98" s="84">
        <f>SUM(J98:M98)</f>
        <v>35373319.859999999</v>
      </c>
      <c r="O98" s="85"/>
      <c r="P98" s="202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pans="1:256" ht="15.75" x14ac:dyDescent="0.25">
      <c r="A99" s="79"/>
      <c r="B99" s="75" t="s">
        <v>286</v>
      </c>
      <c r="C99" s="80">
        <f>'Приложение 1'!H593</f>
        <v>39702.199999999997</v>
      </c>
      <c r="D99" s="81">
        <f>'Приложение 1'!K593</f>
        <v>1250</v>
      </c>
      <c r="E99" s="82"/>
      <c r="F99" s="82"/>
      <c r="G99" s="82"/>
      <c r="H99" s="81">
        <v>13</v>
      </c>
      <c r="I99" s="81">
        <f>SUM(E99:H99)</f>
        <v>13</v>
      </c>
      <c r="J99" s="83"/>
      <c r="K99" s="83"/>
      <c r="L99" s="83"/>
      <c r="M99" s="80">
        <f>'Приложение 1'!L593</f>
        <v>36673257.060000002</v>
      </c>
      <c r="N99" s="84">
        <f>SUM(J99:M99)</f>
        <v>36673257.060000002</v>
      </c>
      <c r="O99" s="85"/>
      <c r="P99" s="202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ht="15.75" x14ac:dyDescent="0.25">
      <c r="A100" s="79"/>
      <c r="B100" s="75" t="s">
        <v>287</v>
      </c>
      <c r="C100" s="80">
        <f>'Приложение 1'!H919</f>
        <v>60408.3</v>
      </c>
      <c r="D100" s="81">
        <f>'Приложение 1'!K919</f>
        <v>2014</v>
      </c>
      <c r="E100" s="82"/>
      <c r="F100" s="82"/>
      <c r="G100" s="82"/>
      <c r="H100" s="81">
        <v>14</v>
      </c>
      <c r="I100" s="81">
        <f>SUM(E100:H100)</f>
        <v>14</v>
      </c>
      <c r="J100" s="83"/>
      <c r="K100" s="83"/>
      <c r="L100" s="83"/>
      <c r="M100" s="80">
        <f>'Приложение 1'!L919</f>
        <v>108516258.51000001</v>
      </c>
      <c r="N100" s="84">
        <f>SUM(J100:M100)</f>
        <v>108516258.51000001</v>
      </c>
      <c r="O100" s="85"/>
      <c r="P100" s="202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21" customFormat="1" ht="15.75" x14ac:dyDescent="0.25">
      <c r="A101" s="70" t="s">
        <v>526</v>
      </c>
      <c r="B101" s="71" t="s">
        <v>525</v>
      </c>
      <c r="C101" s="72">
        <f t="shared" ref="C101:N101" si="14">SUM(C102:C104)</f>
        <v>21658.05</v>
      </c>
      <c r="D101" s="69">
        <f t="shared" si="14"/>
        <v>1025</v>
      </c>
      <c r="E101" s="69">
        <f t="shared" si="14"/>
        <v>0</v>
      </c>
      <c r="F101" s="69">
        <f t="shared" si="14"/>
        <v>0</v>
      </c>
      <c r="G101" s="69">
        <f t="shared" si="14"/>
        <v>0</v>
      </c>
      <c r="H101" s="69">
        <f t="shared" si="14"/>
        <v>41</v>
      </c>
      <c r="I101" s="69">
        <f t="shared" si="14"/>
        <v>41</v>
      </c>
      <c r="J101" s="72">
        <f t="shared" si="14"/>
        <v>0</v>
      </c>
      <c r="K101" s="72">
        <f t="shared" si="14"/>
        <v>0</v>
      </c>
      <c r="L101" s="72">
        <f t="shared" si="14"/>
        <v>0</v>
      </c>
      <c r="M101" s="72">
        <f t="shared" si="14"/>
        <v>14545420.17</v>
      </c>
      <c r="N101" s="72">
        <f t="shared" si="14"/>
        <v>14545420.17</v>
      </c>
      <c r="O101" s="73"/>
      <c r="P101" s="200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s="21" customFormat="1" ht="15.75" x14ac:dyDescent="0.25">
      <c r="A102" s="79"/>
      <c r="B102" s="75" t="s">
        <v>285</v>
      </c>
      <c r="C102" s="80">
        <f>'Приложение 1'!H288</f>
        <v>8186.2000000000007</v>
      </c>
      <c r="D102" s="81">
        <f>'Приложение 1'!K288</f>
        <v>394</v>
      </c>
      <c r="E102" s="82"/>
      <c r="F102" s="82"/>
      <c r="G102" s="82"/>
      <c r="H102" s="81">
        <v>19</v>
      </c>
      <c r="I102" s="81">
        <f>H102</f>
        <v>19</v>
      </c>
      <c r="J102" s="83"/>
      <c r="K102" s="83"/>
      <c r="L102" s="83"/>
      <c r="M102" s="80">
        <f>'Приложение 1'!L288</f>
        <v>7468007</v>
      </c>
      <c r="N102" s="84">
        <f>SUM(J102:M102)</f>
        <v>7468007</v>
      </c>
      <c r="O102" s="85"/>
      <c r="P102" s="2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1" customFormat="1" ht="15.75" x14ac:dyDescent="0.25">
      <c r="A103" s="79"/>
      <c r="B103" s="75" t="s">
        <v>286</v>
      </c>
      <c r="C103" s="80">
        <f>'Приложение 1'!H607</f>
        <v>4228.51</v>
      </c>
      <c r="D103" s="81">
        <f>'Приложение 1'!K607</f>
        <v>194</v>
      </c>
      <c r="E103" s="82"/>
      <c r="F103" s="82"/>
      <c r="G103" s="82"/>
      <c r="H103" s="81">
        <v>10</v>
      </c>
      <c r="I103" s="81">
        <f>SUM(E103:H103)</f>
        <v>10</v>
      </c>
      <c r="J103" s="83"/>
      <c r="K103" s="83"/>
      <c r="L103" s="83"/>
      <c r="M103" s="80">
        <f>'Приложение 1'!L607</f>
        <v>3507683</v>
      </c>
      <c r="N103" s="84">
        <f>SUM(J103:M103)</f>
        <v>3507683</v>
      </c>
      <c r="O103" s="85"/>
      <c r="P103" s="20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1" customFormat="1" ht="15.75" x14ac:dyDescent="0.25">
      <c r="A104" s="79"/>
      <c r="B104" s="75" t="s">
        <v>287</v>
      </c>
      <c r="C104" s="80">
        <f>'Приложение 1'!H934</f>
        <v>9243.3399999999983</v>
      </c>
      <c r="D104" s="81">
        <f>'Приложение 1'!K934</f>
        <v>437</v>
      </c>
      <c r="E104" s="82"/>
      <c r="F104" s="82"/>
      <c r="G104" s="82"/>
      <c r="H104" s="81">
        <v>12</v>
      </c>
      <c r="I104" s="81">
        <f>SUM(E104:H104)</f>
        <v>12</v>
      </c>
      <c r="J104" s="83"/>
      <c r="K104" s="83"/>
      <c r="L104" s="83"/>
      <c r="M104" s="80">
        <f>'Приложение 1'!L934</f>
        <v>3569730.17</v>
      </c>
      <c r="N104" s="84">
        <f>SUM(J104:M104)</f>
        <v>3569730.17</v>
      </c>
      <c r="O104" s="85"/>
      <c r="P104" s="202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1" customFormat="1" ht="15.75" x14ac:dyDescent="0.25">
      <c r="A105" s="70" t="s">
        <v>534</v>
      </c>
      <c r="B105" s="71" t="s">
        <v>535</v>
      </c>
      <c r="C105" s="72">
        <f>C106+C110+C114</f>
        <v>16998.099999999999</v>
      </c>
      <c r="D105" s="72">
        <f t="shared" ref="D105:N105" si="15">D106+D110+D114</f>
        <v>512</v>
      </c>
      <c r="E105" s="69">
        <f t="shared" si="15"/>
        <v>0</v>
      </c>
      <c r="F105" s="69">
        <f t="shared" si="15"/>
        <v>0</v>
      </c>
      <c r="G105" s="69">
        <f t="shared" si="15"/>
        <v>0</v>
      </c>
      <c r="H105" s="69">
        <f t="shared" si="15"/>
        <v>28</v>
      </c>
      <c r="I105" s="69">
        <f t="shared" si="15"/>
        <v>28</v>
      </c>
      <c r="J105" s="72">
        <f t="shared" si="15"/>
        <v>0</v>
      </c>
      <c r="K105" s="72">
        <f t="shared" si="15"/>
        <v>0</v>
      </c>
      <c r="L105" s="72">
        <f t="shared" si="15"/>
        <v>0</v>
      </c>
      <c r="M105" s="72">
        <f t="shared" si="15"/>
        <v>15832949</v>
      </c>
      <c r="N105" s="72">
        <f t="shared" si="15"/>
        <v>15832949</v>
      </c>
      <c r="O105" s="73"/>
      <c r="P105" s="20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s="21" customFormat="1" ht="15.75" x14ac:dyDescent="0.25">
      <c r="A106" s="74" t="s">
        <v>538</v>
      </c>
      <c r="B106" s="75" t="s">
        <v>962</v>
      </c>
      <c r="C106" s="76">
        <f>SUM(C107:C109)</f>
        <v>9718.2000000000007</v>
      </c>
      <c r="D106" s="77">
        <f>SUM(D107:D109)</f>
        <v>298</v>
      </c>
      <c r="E106" s="77"/>
      <c r="F106" s="77"/>
      <c r="G106" s="77"/>
      <c r="H106" s="77">
        <f>SUM(H107:H109)</f>
        <v>19</v>
      </c>
      <c r="I106" s="77">
        <f>SUM(I107:I109)</f>
        <v>19</v>
      </c>
      <c r="J106" s="76"/>
      <c r="K106" s="76"/>
      <c r="L106" s="76"/>
      <c r="M106" s="76">
        <f>SUM(M107:M109)</f>
        <v>9281497</v>
      </c>
      <c r="N106" s="76">
        <f>SUM(N107:N109)</f>
        <v>9281497</v>
      </c>
      <c r="O106" s="78"/>
      <c r="P106" s="201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1" customFormat="1" ht="15.75" x14ac:dyDescent="0.25">
      <c r="A107" s="79"/>
      <c r="B107" s="75" t="s">
        <v>285</v>
      </c>
      <c r="C107" s="80">
        <f>'Приложение 1'!H309</f>
        <v>8648.4000000000015</v>
      </c>
      <c r="D107" s="81">
        <f>'Приложение 1'!K309</f>
        <v>264</v>
      </c>
      <c r="E107" s="82"/>
      <c r="F107" s="82"/>
      <c r="G107" s="82"/>
      <c r="H107" s="81">
        <v>16</v>
      </c>
      <c r="I107" s="81">
        <f>H107</f>
        <v>16</v>
      </c>
      <c r="J107" s="83"/>
      <c r="K107" s="83"/>
      <c r="L107" s="83"/>
      <c r="M107" s="80">
        <f>'Приложение 1'!L309</f>
        <v>972512</v>
      </c>
      <c r="N107" s="84">
        <f>SUM(J107:M107)</f>
        <v>972512</v>
      </c>
      <c r="O107" s="85"/>
      <c r="P107" s="202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pans="1:256" s="21" customFormat="1" ht="15.75" x14ac:dyDescent="0.25">
      <c r="A108" s="79"/>
      <c r="B108" s="75" t="s">
        <v>286</v>
      </c>
      <c r="C108" s="80">
        <f>'Приложение 1'!H619</f>
        <v>713.8</v>
      </c>
      <c r="D108" s="81">
        <f>'Приложение 1'!K619</f>
        <v>23</v>
      </c>
      <c r="E108" s="82"/>
      <c r="F108" s="82"/>
      <c r="G108" s="82"/>
      <c r="H108" s="81">
        <v>2</v>
      </c>
      <c r="I108" s="81">
        <f>SUM(E108:H108)</f>
        <v>2</v>
      </c>
      <c r="J108" s="83"/>
      <c r="K108" s="83"/>
      <c r="L108" s="83"/>
      <c r="M108" s="80">
        <f>'Приложение 1'!L619</f>
        <v>5693564</v>
      </c>
      <c r="N108" s="84">
        <f>SUM(J108:M108)</f>
        <v>5693564</v>
      </c>
      <c r="O108" s="85"/>
      <c r="P108" s="202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pans="1:256" s="21" customFormat="1" ht="15.75" x14ac:dyDescent="0.25">
      <c r="A109" s="79"/>
      <c r="B109" s="75" t="s">
        <v>287</v>
      </c>
      <c r="C109" s="80">
        <f>'Приложение 1'!H948</f>
        <v>356</v>
      </c>
      <c r="D109" s="81">
        <f>'Приложение 1'!K948</f>
        <v>11</v>
      </c>
      <c r="E109" s="82"/>
      <c r="F109" s="82"/>
      <c r="G109" s="82"/>
      <c r="H109" s="81">
        <v>1</v>
      </c>
      <c r="I109" s="81">
        <f>SUM(E109:H109)</f>
        <v>1</v>
      </c>
      <c r="J109" s="83"/>
      <c r="K109" s="83"/>
      <c r="L109" s="83"/>
      <c r="M109" s="80">
        <f>'Приложение 1'!L948</f>
        <v>2615421</v>
      </c>
      <c r="N109" s="84">
        <f>SUM(J109:M109)</f>
        <v>2615421</v>
      </c>
      <c r="O109" s="85"/>
      <c r="P109" s="202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1" customFormat="1" ht="15.75" x14ac:dyDescent="0.25">
      <c r="A110" s="74" t="s">
        <v>998</v>
      </c>
      <c r="B110" s="75" t="s">
        <v>536</v>
      </c>
      <c r="C110" s="76">
        <f>SUM(C111:C113)</f>
        <v>2561.4</v>
      </c>
      <c r="D110" s="77">
        <f>SUM(D111:D113)</f>
        <v>68</v>
      </c>
      <c r="E110" s="77"/>
      <c r="F110" s="77"/>
      <c r="G110" s="77"/>
      <c r="H110" s="77">
        <f>SUM(H111:H113)</f>
        <v>5</v>
      </c>
      <c r="I110" s="77">
        <f>SUM(I111:I113)</f>
        <v>5</v>
      </c>
      <c r="J110" s="76"/>
      <c r="K110" s="76"/>
      <c r="L110" s="76"/>
      <c r="M110" s="76">
        <f>SUM(M111:M113)</f>
        <v>2423501</v>
      </c>
      <c r="N110" s="76">
        <f>SUM(N111:N113)</f>
        <v>2423501</v>
      </c>
      <c r="O110" s="78"/>
      <c r="P110" s="201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1" customFormat="1" ht="15.75" x14ac:dyDescent="0.25">
      <c r="A111" s="79"/>
      <c r="B111" s="75" t="s">
        <v>285</v>
      </c>
      <c r="C111" s="80">
        <f>'Приложение 1'!H326</f>
        <v>302.2</v>
      </c>
      <c r="D111" s="81">
        <f>'Приложение 1'!K326</f>
        <v>6</v>
      </c>
      <c r="E111" s="82"/>
      <c r="F111" s="82"/>
      <c r="G111" s="82"/>
      <c r="H111" s="81">
        <v>1</v>
      </c>
      <c r="I111" s="81">
        <f>H111</f>
        <v>1</v>
      </c>
      <c r="J111" s="83"/>
      <c r="K111" s="83"/>
      <c r="L111" s="83"/>
      <c r="M111" s="80">
        <f>'Приложение 1'!L326</f>
        <v>46702</v>
      </c>
      <c r="N111" s="84">
        <f>SUM(J111:M111)</f>
        <v>46702</v>
      </c>
      <c r="O111" s="85"/>
      <c r="P111" s="202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1" customFormat="1" ht="15.75" x14ac:dyDescent="0.25">
      <c r="A112" s="79"/>
      <c r="B112" s="75" t="s">
        <v>286</v>
      </c>
      <c r="C112" s="80">
        <f>'Приложение 1'!H622</f>
        <v>1135.7</v>
      </c>
      <c r="D112" s="81">
        <f>'Приложение 1'!K622</f>
        <v>26</v>
      </c>
      <c r="E112" s="82"/>
      <c r="F112" s="82"/>
      <c r="G112" s="82"/>
      <c r="H112" s="81">
        <v>2</v>
      </c>
      <c r="I112" s="81">
        <f>SUM(E112:H112)</f>
        <v>2</v>
      </c>
      <c r="J112" s="83"/>
      <c r="K112" s="83"/>
      <c r="L112" s="83"/>
      <c r="M112" s="80">
        <f>'Приложение 1'!L622</f>
        <v>2146243</v>
      </c>
      <c r="N112" s="84">
        <f>SUM(J112:M112)</f>
        <v>2146243</v>
      </c>
      <c r="O112" s="85"/>
      <c r="P112" s="20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1" customFormat="1" ht="15.75" x14ac:dyDescent="0.25">
      <c r="A113" s="79"/>
      <c r="B113" s="75" t="s">
        <v>287</v>
      </c>
      <c r="C113" s="80">
        <f>'Приложение 1'!H950</f>
        <v>1123.5</v>
      </c>
      <c r="D113" s="81">
        <f>'Приложение 1'!K950</f>
        <v>36</v>
      </c>
      <c r="E113" s="82"/>
      <c r="F113" s="82"/>
      <c r="G113" s="82"/>
      <c r="H113" s="81">
        <v>2</v>
      </c>
      <c r="I113" s="81">
        <f>SUM(E113:H113)</f>
        <v>2</v>
      </c>
      <c r="J113" s="83"/>
      <c r="K113" s="83"/>
      <c r="L113" s="83"/>
      <c r="M113" s="80">
        <f>'Приложение 1'!L950</f>
        <v>230556</v>
      </c>
      <c r="N113" s="84">
        <f>SUM(J113:M113)</f>
        <v>230556</v>
      </c>
      <c r="O113" s="85"/>
      <c r="P113" s="202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1" customFormat="1" ht="15.75" x14ac:dyDescent="0.25">
      <c r="A114" s="74" t="s">
        <v>1200</v>
      </c>
      <c r="B114" s="75" t="s">
        <v>1196</v>
      </c>
      <c r="C114" s="76">
        <f>SUM(C115:C117)</f>
        <v>4718.5</v>
      </c>
      <c r="D114" s="77">
        <f>SUM(D115:D117)</f>
        <v>146</v>
      </c>
      <c r="E114" s="77"/>
      <c r="F114" s="77"/>
      <c r="G114" s="77"/>
      <c r="H114" s="77">
        <f>SUM(H115:H117)</f>
        <v>4</v>
      </c>
      <c r="I114" s="77">
        <f>SUM(I115:I117)</f>
        <v>4</v>
      </c>
      <c r="J114" s="76"/>
      <c r="K114" s="76"/>
      <c r="L114" s="76"/>
      <c r="M114" s="76">
        <f>SUM(M115:M117)</f>
        <v>4127951</v>
      </c>
      <c r="N114" s="76">
        <f>SUM(N115:N117)</f>
        <v>4127951</v>
      </c>
      <c r="O114" s="78"/>
      <c r="P114" s="201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1" customFormat="1" ht="15.75" x14ac:dyDescent="0.25">
      <c r="A115" s="79"/>
      <c r="B115" s="75" t="s">
        <v>285</v>
      </c>
      <c r="C115" s="80">
        <f>'Приложение 1'!H328</f>
        <v>0</v>
      </c>
      <c r="D115" s="81">
        <f>'Приложение 1'!K328</f>
        <v>0</v>
      </c>
      <c r="E115" s="82"/>
      <c r="F115" s="82"/>
      <c r="G115" s="82"/>
      <c r="H115" s="81">
        <v>0</v>
      </c>
      <c r="I115" s="81">
        <f>H115</f>
        <v>0</v>
      </c>
      <c r="J115" s="83"/>
      <c r="K115" s="83"/>
      <c r="L115" s="83"/>
      <c r="M115" s="80">
        <f>'Приложение 1'!L328</f>
        <v>0</v>
      </c>
      <c r="N115" s="84">
        <f>SUM(J115:M115)</f>
        <v>0</v>
      </c>
      <c r="O115" s="85"/>
      <c r="P115" s="202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1" customFormat="1" ht="15.75" x14ac:dyDescent="0.25">
      <c r="A116" s="79"/>
      <c r="B116" s="75" t="s">
        <v>286</v>
      </c>
      <c r="C116" s="80">
        <f>'Приложение 1'!H625</f>
        <v>3897.5</v>
      </c>
      <c r="D116" s="81">
        <f>'Приложение 1'!K625</f>
        <v>131</v>
      </c>
      <c r="E116" s="82"/>
      <c r="F116" s="82"/>
      <c r="G116" s="82"/>
      <c r="H116" s="81">
        <v>3</v>
      </c>
      <c r="I116" s="81">
        <f>SUM(E116:H116)</f>
        <v>3</v>
      </c>
      <c r="J116" s="83"/>
      <c r="K116" s="83"/>
      <c r="L116" s="83"/>
      <c r="M116" s="80">
        <f>'Приложение 1'!L625</f>
        <v>201165</v>
      </c>
      <c r="N116" s="84">
        <f>SUM(J116:M116)</f>
        <v>201165</v>
      </c>
      <c r="O116" s="85"/>
      <c r="P116" s="202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1" customFormat="1" ht="15.75" x14ac:dyDescent="0.25">
      <c r="A117" s="79"/>
      <c r="B117" s="75" t="s">
        <v>287</v>
      </c>
      <c r="C117" s="80">
        <f>'Приложение 1'!H953</f>
        <v>821</v>
      </c>
      <c r="D117" s="81">
        <f>'Приложение 1'!K953</f>
        <v>15</v>
      </c>
      <c r="E117" s="82"/>
      <c r="F117" s="82"/>
      <c r="G117" s="82"/>
      <c r="H117" s="81">
        <v>1</v>
      </c>
      <c r="I117" s="81">
        <f>SUM(E117:H117)</f>
        <v>1</v>
      </c>
      <c r="J117" s="83"/>
      <c r="K117" s="83"/>
      <c r="L117" s="83"/>
      <c r="M117" s="80">
        <f>'Приложение 1'!L953</f>
        <v>3926786</v>
      </c>
      <c r="N117" s="84">
        <f>SUM(J117:M117)</f>
        <v>3926786</v>
      </c>
      <c r="O117" s="85"/>
      <c r="P117" s="202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ht="15.75" x14ac:dyDescent="0.25">
      <c r="A118" s="70" t="s">
        <v>540</v>
      </c>
      <c r="B118" s="71" t="s">
        <v>541</v>
      </c>
      <c r="C118" s="72">
        <f>C119+C123+C127+C131+C135</f>
        <v>24940.560000000001</v>
      </c>
      <c r="D118" s="69">
        <f t="shared" ref="D118:N118" si="16">D119+D123+D127+D131+D135</f>
        <v>1060</v>
      </c>
      <c r="E118" s="69">
        <f t="shared" si="16"/>
        <v>0</v>
      </c>
      <c r="F118" s="69">
        <f t="shared" si="16"/>
        <v>0</v>
      </c>
      <c r="G118" s="69">
        <f t="shared" si="16"/>
        <v>0</v>
      </c>
      <c r="H118" s="69">
        <f t="shared" si="16"/>
        <v>31</v>
      </c>
      <c r="I118" s="69">
        <f t="shared" si="16"/>
        <v>31</v>
      </c>
      <c r="J118" s="69">
        <f t="shared" si="16"/>
        <v>0</v>
      </c>
      <c r="K118" s="69">
        <f t="shared" si="16"/>
        <v>0</v>
      </c>
      <c r="L118" s="72">
        <f t="shared" si="16"/>
        <v>0</v>
      </c>
      <c r="M118" s="72">
        <f t="shared" si="16"/>
        <v>21922031.549999997</v>
      </c>
      <c r="N118" s="72">
        <f t="shared" si="16"/>
        <v>21922031.549999997</v>
      </c>
      <c r="O118" s="73"/>
      <c r="P118" s="200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ht="15.75" x14ac:dyDescent="0.25">
      <c r="A119" s="74" t="s">
        <v>543</v>
      </c>
      <c r="B119" s="75" t="s">
        <v>542</v>
      </c>
      <c r="C119" s="76">
        <f>SUM(C120:C122)</f>
        <v>702.9</v>
      </c>
      <c r="D119" s="77">
        <f>SUM(D120:D122)</f>
        <v>42</v>
      </c>
      <c r="E119" s="77"/>
      <c r="F119" s="77"/>
      <c r="G119" s="77"/>
      <c r="H119" s="77">
        <f>SUM(H120:H122)</f>
        <v>1</v>
      </c>
      <c r="I119" s="77">
        <f>SUM(I120:I122)</f>
        <v>1</v>
      </c>
      <c r="J119" s="76"/>
      <c r="K119" s="76"/>
      <c r="L119" s="76"/>
      <c r="M119" s="76">
        <f>SUM(M120:M122)</f>
        <v>45567</v>
      </c>
      <c r="N119" s="76">
        <f>SUM(N120:N122)</f>
        <v>45567</v>
      </c>
      <c r="O119" s="78"/>
      <c r="P119" s="201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pans="1:256" ht="15.75" x14ac:dyDescent="0.25">
      <c r="A120" s="79"/>
      <c r="B120" s="75" t="s">
        <v>285</v>
      </c>
      <c r="C120" s="80">
        <f>'Приложение 1'!H330</f>
        <v>702.9</v>
      </c>
      <c r="D120" s="81">
        <f>'Приложение 1'!K330</f>
        <v>42</v>
      </c>
      <c r="E120" s="82"/>
      <c r="F120" s="82"/>
      <c r="G120" s="82"/>
      <c r="H120" s="81">
        <v>1</v>
      </c>
      <c r="I120" s="81">
        <f>H120</f>
        <v>1</v>
      </c>
      <c r="J120" s="83"/>
      <c r="K120" s="83"/>
      <c r="L120" s="83"/>
      <c r="M120" s="80">
        <f>'Приложение 1'!L330</f>
        <v>45567</v>
      </c>
      <c r="N120" s="84">
        <f>SUM(J120:M120)</f>
        <v>45567</v>
      </c>
      <c r="O120" s="85"/>
      <c r="P120" s="202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pans="1:256" ht="15.75" x14ac:dyDescent="0.25">
      <c r="A121" s="79"/>
      <c r="B121" s="75" t="s">
        <v>286</v>
      </c>
      <c r="C121" s="80">
        <f>'Приложение 1'!H630</f>
        <v>0</v>
      </c>
      <c r="D121" s="81">
        <f>'Приложение 1'!K630</f>
        <v>0</v>
      </c>
      <c r="E121" s="82"/>
      <c r="F121" s="82"/>
      <c r="G121" s="82"/>
      <c r="H121" s="81">
        <v>0</v>
      </c>
      <c r="I121" s="81">
        <f>SUM(E121:H121)</f>
        <v>0</v>
      </c>
      <c r="J121" s="83"/>
      <c r="K121" s="83"/>
      <c r="L121" s="83"/>
      <c r="M121" s="80">
        <f>'Приложение 1'!L630</f>
        <v>0</v>
      </c>
      <c r="N121" s="84">
        <f>SUM(J121:M121)</f>
        <v>0</v>
      </c>
      <c r="O121" s="85"/>
      <c r="P121" s="202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ht="15.75" x14ac:dyDescent="0.25">
      <c r="A122" s="79"/>
      <c r="B122" s="75" t="s">
        <v>287</v>
      </c>
      <c r="C122" s="80">
        <f>'Приложение 1'!H956</f>
        <v>0</v>
      </c>
      <c r="D122" s="81">
        <f>'Приложение 1'!K956</f>
        <v>0</v>
      </c>
      <c r="E122" s="82"/>
      <c r="F122" s="82"/>
      <c r="G122" s="82"/>
      <c r="H122" s="81">
        <v>0</v>
      </c>
      <c r="I122" s="81">
        <f>SUM(E122:H122)</f>
        <v>0</v>
      </c>
      <c r="J122" s="83"/>
      <c r="K122" s="83"/>
      <c r="L122" s="83"/>
      <c r="M122" s="80">
        <f>'Приложение 1'!L956</f>
        <v>0</v>
      </c>
      <c r="N122" s="84">
        <f>SUM(J122:M122)</f>
        <v>0</v>
      </c>
      <c r="O122" s="85"/>
      <c r="P122" s="20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</row>
    <row r="123" spans="1:256" ht="15.75" x14ac:dyDescent="0.25">
      <c r="A123" s="74" t="s">
        <v>596</v>
      </c>
      <c r="B123" s="75" t="s">
        <v>598</v>
      </c>
      <c r="C123" s="76">
        <f>SUM(C124:C126)</f>
        <v>2123.4299999999998</v>
      </c>
      <c r="D123" s="77">
        <f>SUM(D124:D126)</f>
        <v>105</v>
      </c>
      <c r="E123" s="77"/>
      <c r="F123" s="77"/>
      <c r="G123" s="77">
        <f>SUM(G124:G126)</f>
        <v>0</v>
      </c>
      <c r="H123" s="77">
        <f>SUM(H124:H126)</f>
        <v>6</v>
      </c>
      <c r="I123" s="77">
        <f>SUM(I124:I126)</f>
        <v>6</v>
      </c>
      <c r="J123" s="76"/>
      <c r="K123" s="76"/>
      <c r="L123" s="76">
        <f>SUM(L124:L126)</f>
        <v>0</v>
      </c>
      <c r="M123" s="76">
        <f>SUM(M124:M126)</f>
        <v>8856215.1099999994</v>
      </c>
      <c r="N123" s="76">
        <f>SUM(N124:N126)</f>
        <v>8856215.1099999994</v>
      </c>
      <c r="O123" s="78"/>
      <c r="P123" s="201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</row>
    <row r="124" spans="1:256" s="21" customFormat="1" ht="15.75" x14ac:dyDescent="0.25">
      <c r="A124" s="79"/>
      <c r="B124" s="75" t="s">
        <v>285</v>
      </c>
      <c r="C124" s="80">
        <f>'Приложение 1'!H332</f>
        <v>707.81</v>
      </c>
      <c r="D124" s="81">
        <f>'Приложение 1'!K332</f>
        <v>34</v>
      </c>
      <c r="E124" s="82"/>
      <c r="F124" s="82"/>
      <c r="G124" s="82"/>
      <c r="H124" s="81">
        <v>2</v>
      </c>
      <c r="I124" s="81">
        <f>H124</f>
        <v>2</v>
      </c>
      <c r="J124" s="83"/>
      <c r="K124" s="83"/>
      <c r="L124" s="83"/>
      <c r="M124" s="80">
        <f>'Приложение 1'!L332</f>
        <v>1028148.45</v>
      </c>
      <c r="N124" s="84">
        <f>SUM(J124:M124)</f>
        <v>1028148.45</v>
      </c>
      <c r="O124" s="85"/>
      <c r="P124" s="202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s="21" customFormat="1" ht="15.75" x14ac:dyDescent="0.25">
      <c r="A125" s="79"/>
      <c r="B125" s="75" t="s">
        <v>286</v>
      </c>
      <c r="C125" s="80">
        <f>'Приложение 1'!H631</f>
        <v>707.81</v>
      </c>
      <c r="D125" s="81">
        <f>'Приложение 1'!K631</f>
        <v>34</v>
      </c>
      <c r="E125" s="82"/>
      <c r="F125" s="82"/>
      <c r="G125" s="82"/>
      <c r="H125" s="81">
        <v>2</v>
      </c>
      <c r="I125" s="81">
        <f>SUM(E125:H125)</f>
        <v>2</v>
      </c>
      <c r="J125" s="83"/>
      <c r="K125" s="83"/>
      <c r="L125" s="83"/>
      <c r="M125" s="80">
        <f>'Приложение 1'!L631</f>
        <v>1398135</v>
      </c>
      <c r="N125" s="84">
        <f>SUM(J125:M125)</f>
        <v>1398135</v>
      </c>
      <c r="O125" s="85"/>
      <c r="P125" s="202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21" customFormat="1" ht="15.75" x14ac:dyDescent="0.25">
      <c r="A126" s="79"/>
      <c r="B126" s="75" t="s">
        <v>287</v>
      </c>
      <c r="C126" s="80">
        <f>'Приложение 1'!H957</f>
        <v>707.81</v>
      </c>
      <c r="D126" s="81">
        <f>'Приложение 1'!K957</f>
        <v>37</v>
      </c>
      <c r="E126" s="82"/>
      <c r="F126" s="81"/>
      <c r="G126" s="81"/>
      <c r="H126" s="81">
        <v>2</v>
      </c>
      <c r="I126" s="81">
        <f>SUM(E126:H126)</f>
        <v>2</v>
      </c>
      <c r="J126" s="83"/>
      <c r="K126" s="83"/>
      <c r="L126" s="80"/>
      <c r="M126" s="80">
        <f>'Приложение 1'!L957</f>
        <v>6429931.6600000001</v>
      </c>
      <c r="N126" s="84">
        <f>SUM(J126:M126)</f>
        <v>6429931.6600000001</v>
      </c>
      <c r="O126" s="85"/>
      <c r="P126" s="202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s="21" customFormat="1" ht="15.75" x14ac:dyDescent="0.25">
      <c r="A127" s="74" t="s">
        <v>601</v>
      </c>
      <c r="B127" s="75" t="s">
        <v>603</v>
      </c>
      <c r="C127" s="76">
        <f>SUM(C128:C130)</f>
        <v>1612.3</v>
      </c>
      <c r="D127" s="77">
        <f>SUM(D128:D130)</f>
        <v>81</v>
      </c>
      <c r="E127" s="77"/>
      <c r="F127" s="77"/>
      <c r="G127" s="77"/>
      <c r="H127" s="77">
        <f>SUM(H128:H130)</f>
        <v>2</v>
      </c>
      <c r="I127" s="77">
        <f>SUM(I128:I130)</f>
        <v>2</v>
      </c>
      <c r="J127" s="76"/>
      <c r="K127" s="76"/>
      <c r="L127" s="76"/>
      <c r="M127" s="76">
        <f>SUM(M128:M130)</f>
        <v>126606</v>
      </c>
      <c r="N127" s="76">
        <f>SUM(N128:N130)</f>
        <v>126606</v>
      </c>
      <c r="O127" s="78"/>
      <c r="P127" s="201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pans="1:256" s="21" customFormat="1" ht="15.75" x14ac:dyDescent="0.25">
      <c r="A128" s="79"/>
      <c r="B128" s="75" t="s">
        <v>285</v>
      </c>
      <c r="C128" s="80">
        <f>'Приложение 1'!H335</f>
        <v>817.5</v>
      </c>
      <c r="D128" s="81">
        <f>'Приложение 1'!K335</f>
        <v>45</v>
      </c>
      <c r="E128" s="82"/>
      <c r="F128" s="82"/>
      <c r="G128" s="82"/>
      <c r="H128" s="81">
        <v>1</v>
      </c>
      <c r="I128" s="81">
        <f>H128</f>
        <v>1</v>
      </c>
      <c r="J128" s="83"/>
      <c r="K128" s="83"/>
      <c r="L128" s="83"/>
      <c r="M128" s="80">
        <f>'Приложение 1'!L335</f>
        <v>51596</v>
      </c>
      <c r="N128" s="84">
        <f>SUM(J128:M128)</f>
        <v>51596</v>
      </c>
      <c r="O128" s="85"/>
      <c r="P128" s="202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pans="1:256" s="21" customFormat="1" ht="15.75" x14ac:dyDescent="0.25">
      <c r="A129" s="79"/>
      <c r="B129" s="75" t="s">
        <v>286</v>
      </c>
      <c r="C129" s="80">
        <f>'Приложение 1'!H634</f>
        <v>794.8</v>
      </c>
      <c r="D129" s="81">
        <f>'Приложение 1'!K634</f>
        <v>36</v>
      </c>
      <c r="E129" s="82"/>
      <c r="F129" s="82"/>
      <c r="G129" s="82"/>
      <c r="H129" s="81">
        <v>1</v>
      </c>
      <c r="I129" s="81">
        <f>SUM(E129:H129)</f>
        <v>1</v>
      </c>
      <c r="J129" s="83"/>
      <c r="K129" s="83"/>
      <c r="L129" s="83"/>
      <c r="M129" s="80">
        <f>'Приложение 1'!L634</f>
        <v>75010</v>
      </c>
      <c r="N129" s="84">
        <f>SUM(J129:M129)</f>
        <v>75010</v>
      </c>
      <c r="O129" s="85"/>
      <c r="P129" s="202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s="21" customFormat="1" ht="15.75" x14ac:dyDescent="0.25">
      <c r="A130" s="79"/>
      <c r="B130" s="75" t="s">
        <v>287</v>
      </c>
      <c r="C130" s="80">
        <f>'Приложение 1'!H960</f>
        <v>0</v>
      </c>
      <c r="D130" s="81">
        <f>'Приложение 1'!K960</f>
        <v>0</v>
      </c>
      <c r="E130" s="82"/>
      <c r="F130" s="82"/>
      <c r="G130" s="112"/>
      <c r="H130" s="81">
        <v>0</v>
      </c>
      <c r="I130" s="81">
        <f>SUM(E130:H130)</f>
        <v>0</v>
      </c>
      <c r="J130" s="83"/>
      <c r="K130" s="83"/>
      <c r="L130" s="83"/>
      <c r="M130" s="80">
        <f>'Приложение 1'!L960</f>
        <v>0</v>
      </c>
      <c r="N130" s="84">
        <f>SUM(J130:M130)</f>
        <v>0</v>
      </c>
      <c r="O130" s="85"/>
      <c r="P130" s="202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pans="1:256" s="21" customFormat="1" ht="15.75" x14ac:dyDescent="0.25">
      <c r="A131" s="74" t="s">
        <v>620</v>
      </c>
      <c r="B131" s="75" t="s">
        <v>619</v>
      </c>
      <c r="C131" s="76">
        <f>SUM(C132:C134)</f>
        <v>3354</v>
      </c>
      <c r="D131" s="77">
        <f>SUM(D132:D134)</f>
        <v>132</v>
      </c>
      <c r="E131" s="77"/>
      <c r="F131" s="77"/>
      <c r="G131" s="77"/>
      <c r="H131" s="77">
        <f>SUM(H132:H134)</f>
        <v>4</v>
      </c>
      <c r="I131" s="77">
        <f>SUM(I132:I134)</f>
        <v>4</v>
      </c>
      <c r="J131" s="76"/>
      <c r="K131" s="76"/>
      <c r="L131" s="76"/>
      <c r="M131" s="76">
        <f>SUM(M132:M134)</f>
        <v>1134406.44</v>
      </c>
      <c r="N131" s="76">
        <f>SUM(N132:N134)</f>
        <v>1134406.44</v>
      </c>
      <c r="O131" s="78"/>
      <c r="P131" s="201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pans="1:256" s="21" customFormat="1" ht="15.75" x14ac:dyDescent="0.25">
      <c r="A132" s="79"/>
      <c r="B132" s="75" t="s">
        <v>285</v>
      </c>
      <c r="C132" s="80">
        <f>'Приложение 1'!H337</f>
        <v>842</v>
      </c>
      <c r="D132" s="81">
        <f>'Приложение 1'!K337</f>
        <v>32</v>
      </c>
      <c r="E132" s="82"/>
      <c r="F132" s="82"/>
      <c r="G132" s="82"/>
      <c r="H132" s="81">
        <v>1</v>
      </c>
      <c r="I132" s="81">
        <f>H132</f>
        <v>1</v>
      </c>
      <c r="J132" s="83"/>
      <c r="K132" s="83"/>
      <c r="L132" s="83"/>
      <c r="M132" s="80">
        <f>'Приложение 1'!L337</f>
        <v>32435.439999999999</v>
      </c>
      <c r="N132" s="84">
        <f>SUM(J132:M132)</f>
        <v>32435.439999999999</v>
      </c>
      <c r="O132" s="85"/>
      <c r="P132" s="20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s="21" customFormat="1" ht="15.75" x14ac:dyDescent="0.25">
      <c r="A133" s="79"/>
      <c r="B133" s="75" t="s">
        <v>286</v>
      </c>
      <c r="C133" s="80">
        <f>'Приложение 1'!H636</f>
        <v>1677</v>
      </c>
      <c r="D133" s="81">
        <f>'Приложение 1'!K636</f>
        <v>66</v>
      </c>
      <c r="E133" s="82"/>
      <c r="F133" s="82"/>
      <c r="G133" s="82"/>
      <c r="H133" s="81">
        <v>2</v>
      </c>
      <c r="I133" s="81">
        <f>SUM(E133:H133)</f>
        <v>2</v>
      </c>
      <c r="J133" s="83"/>
      <c r="K133" s="83"/>
      <c r="L133" s="83"/>
      <c r="M133" s="80">
        <f>'Приложение 1'!L636</f>
        <v>262791</v>
      </c>
      <c r="N133" s="84">
        <f>SUM(J133:M133)</f>
        <v>262791</v>
      </c>
      <c r="O133" s="85"/>
      <c r="P133" s="202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pans="1:256" s="21" customFormat="1" ht="15.75" x14ac:dyDescent="0.25">
      <c r="A134" s="79"/>
      <c r="B134" s="75" t="s">
        <v>287</v>
      </c>
      <c r="C134" s="80">
        <f>'Приложение 1'!H961</f>
        <v>835</v>
      </c>
      <c r="D134" s="81">
        <f>'Приложение 1'!K961</f>
        <v>34</v>
      </c>
      <c r="E134" s="82"/>
      <c r="F134" s="82"/>
      <c r="G134" s="82"/>
      <c r="H134" s="81">
        <v>1</v>
      </c>
      <c r="I134" s="81">
        <f>SUM(E134:H134)</f>
        <v>1</v>
      </c>
      <c r="J134" s="83"/>
      <c r="K134" s="83"/>
      <c r="L134" s="83"/>
      <c r="M134" s="80">
        <f>'Приложение 1'!L961</f>
        <v>839180</v>
      </c>
      <c r="N134" s="84">
        <f>SUM(J134:M134)</f>
        <v>839180</v>
      </c>
      <c r="O134" s="85"/>
      <c r="P134" s="202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</row>
    <row r="135" spans="1:256" s="21" customFormat="1" ht="15.75" x14ac:dyDescent="0.25">
      <c r="A135" s="74" t="s">
        <v>1036</v>
      </c>
      <c r="B135" s="75" t="s">
        <v>1031</v>
      </c>
      <c r="C135" s="76">
        <f>SUM(C136:C138)</f>
        <v>17147.93</v>
      </c>
      <c r="D135" s="77">
        <f>SUM(D136:D138)</f>
        <v>700</v>
      </c>
      <c r="E135" s="77"/>
      <c r="F135" s="77"/>
      <c r="G135" s="77"/>
      <c r="H135" s="77">
        <f>SUM(H136:H138)</f>
        <v>18</v>
      </c>
      <c r="I135" s="77">
        <f>SUM(I136:I138)</f>
        <v>18</v>
      </c>
      <c r="J135" s="76"/>
      <c r="K135" s="76"/>
      <c r="L135" s="76"/>
      <c r="M135" s="76">
        <f>SUM(M136:M138)</f>
        <v>11759237</v>
      </c>
      <c r="N135" s="76">
        <f>SUM(N136:N138)</f>
        <v>11759237</v>
      </c>
      <c r="O135" s="78"/>
      <c r="P135" s="201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s="21" customFormat="1" ht="15.75" x14ac:dyDescent="0.25">
      <c r="A136" s="79"/>
      <c r="B136" s="75" t="s">
        <v>285</v>
      </c>
      <c r="C136" s="80">
        <f>'Приложение 1'!H339</f>
        <v>4382.8</v>
      </c>
      <c r="D136" s="81">
        <f>'Приложение 1'!K339</f>
        <v>208</v>
      </c>
      <c r="E136" s="82"/>
      <c r="F136" s="82"/>
      <c r="G136" s="82"/>
      <c r="H136" s="81">
        <v>5</v>
      </c>
      <c r="I136" s="81">
        <f>H136</f>
        <v>5</v>
      </c>
      <c r="J136" s="83"/>
      <c r="K136" s="83"/>
      <c r="L136" s="83"/>
      <c r="M136" s="80">
        <f>'Приложение 1'!L339</f>
        <v>527912</v>
      </c>
      <c r="N136" s="84">
        <f>SUM(J136:M136)</f>
        <v>527912</v>
      </c>
      <c r="O136" s="85"/>
      <c r="P136" s="202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pans="1:256" s="21" customFormat="1" ht="15.75" x14ac:dyDescent="0.25">
      <c r="A137" s="79"/>
      <c r="B137" s="75" t="s">
        <v>286</v>
      </c>
      <c r="C137" s="80">
        <f>'Приложение 1'!H639</f>
        <v>6022.6</v>
      </c>
      <c r="D137" s="81">
        <f>'Приложение 1'!K639</f>
        <v>278</v>
      </c>
      <c r="E137" s="82"/>
      <c r="F137" s="82"/>
      <c r="G137" s="82"/>
      <c r="H137" s="81">
        <v>6</v>
      </c>
      <c r="I137" s="81">
        <f>SUM(E137:H137)</f>
        <v>6</v>
      </c>
      <c r="J137" s="83"/>
      <c r="K137" s="83"/>
      <c r="L137" s="83"/>
      <c r="M137" s="80">
        <f>'Приложение 1'!L639</f>
        <v>10506582</v>
      </c>
      <c r="N137" s="84">
        <f>SUM(J137:M137)</f>
        <v>10506582</v>
      </c>
      <c r="O137" s="85"/>
      <c r="P137" s="202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pans="1:256" s="21" customFormat="1" ht="15.75" x14ac:dyDescent="0.25">
      <c r="A138" s="79"/>
      <c r="B138" s="75" t="s">
        <v>287</v>
      </c>
      <c r="C138" s="80">
        <f>'Приложение 1'!H963</f>
        <v>6742.5299999999988</v>
      </c>
      <c r="D138" s="81">
        <f>'Приложение 1'!K963</f>
        <v>214</v>
      </c>
      <c r="E138" s="82"/>
      <c r="F138" s="82"/>
      <c r="G138" s="82"/>
      <c r="H138" s="81">
        <v>7</v>
      </c>
      <c r="I138" s="81">
        <f>SUM(E138:H138)</f>
        <v>7</v>
      </c>
      <c r="J138" s="83"/>
      <c r="K138" s="83"/>
      <c r="L138" s="83"/>
      <c r="M138" s="80">
        <f>'Приложение 1'!L963</f>
        <v>724743</v>
      </c>
      <c r="N138" s="84">
        <f>SUM(J138:M138)</f>
        <v>724743</v>
      </c>
      <c r="O138" s="85"/>
      <c r="P138" s="202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pans="1:256" s="21" customFormat="1" ht="15.75" x14ac:dyDescent="0.25">
      <c r="A139" s="70" t="s">
        <v>546</v>
      </c>
      <c r="B139" s="71" t="s">
        <v>549</v>
      </c>
      <c r="C139" s="72">
        <f>C140+C144+C148+C152+C156+C160</f>
        <v>85406.010000000024</v>
      </c>
      <c r="D139" s="69">
        <f t="shared" ref="D139:N139" si="17">D140+D144+D148+D152+D156+D160</f>
        <v>2650</v>
      </c>
      <c r="E139" s="72">
        <f t="shared" si="17"/>
        <v>0</v>
      </c>
      <c r="F139" s="72">
        <f t="shared" si="17"/>
        <v>0</v>
      </c>
      <c r="G139" s="72">
        <f t="shared" si="17"/>
        <v>0</v>
      </c>
      <c r="H139" s="69">
        <f t="shared" si="17"/>
        <v>41</v>
      </c>
      <c r="I139" s="69">
        <f t="shared" si="17"/>
        <v>41</v>
      </c>
      <c r="J139" s="72">
        <f t="shared" si="17"/>
        <v>0</v>
      </c>
      <c r="K139" s="72">
        <f t="shared" si="17"/>
        <v>0</v>
      </c>
      <c r="L139" s="72">
        <f t="shared" si="17"/>
        <v>0</v>
      </c>
      <c r="M139" s="72">
        <f t="shared" si="17"/>
        <v>51302380.170000002</v>
      </c>
      <c r="N139" s="72">
        <f t="shared" si="17"/>
        <v>51302380.170000002</v>
      </c>
      <c r="O139" s="73"/>
      <c r="P139" s="20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5.75" x14ac:dyDescent="0.25">
      <c r="A140" s="74" t="s">
        <v>547</v>
      </c>
      <c r="B140" s="75" t="s">
        <v>548</v>
      </c>
      <c r="C140" s="76">
        <f>SUM(C141:C143)</f>
        <v>23259.4</v>
      </c>
      <c r="D140" s="77">
        <f>SUM(D141:D143)</f>
        <v>806</v>
      </c>
      <c r="E140" s="77"/>
      <c r="F140" s="77"/>
      <c r="G140" s="77"/>
      <c r="H140" s="77">
        <f>SUM(H141:H143)</f>
        <v>8</v>
      </c>
      <c r="I140" s="77">
        <f>SUM(I141:I143)</f>
        <v>8</v>
      </c>
      <c r="J140" s="76"/>
      <c r="K140" s="76"/>
      <c r="L140" s="76"/>
      <c r="M140" s="76">
        <f>SUM(M141:M143)</f>
        <v>5851532</v>
      </c>
      <c r="N140" s="76">
        <f>SUM(N141:N143)</f>
        <v>5851532</v>
      </c>
      <c r="O140" s="78"/>
      <c r="P140" s="201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ht="15.75" x14ac:dyDescent="0.25">
      <c r="A141" s="79"/>
      <c r="B141" s="75" t="s">
        <v>285</v>
      </c>
      <c r="C141" s="80">
        <f>'Приложение 1'!H346</f>
        <v>5322.0999999999995</v>
      </c>
      <c r="D141" s="81">
        <f>'Приложение 1'!K346</f>
        <v>233</v>
      </c>
      <c r="E141" s="82"/>
      <c r="F141" s="82"/>
      <c r="G141" s="82"/>
      <c r="H141" s="81">
        <v>2</v>
      </c>
      <c r="I141" s="81">
        <f>H141</f>
        <v>2</v>
      </c>
      <c r="J141" s="83"/>
      <c r="K141" s="83"/>
      <c r="L141" s="83"/>
      <c r="M141" s="80">
        <f>'Приложение 1'!L346</f>
        <v>520825</v>
      </c>
      <c r="N141" s="84">
        <f>SUM(J141:M141)</f>
        <v>520825</v>
      </c>
      <c r="O141" s="85"/>
      <c r="P141" s="202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pans="1:256" ht="15.75" x14ac:dyDescent="0.25">
      <c r="A142" s="79"/>
      <c r="B142" s="75" t="s">
        <v>286</v>
      </c>
      <c r="C142" s="80">
        <f>'Приложение 1'!H647</f>
        <v>4711.7</v>
      </c>
      <c r="D142" s="81">
        <f>'Приложение 1'!K647</f>
        <v>206</v>
      </c>
      <c r="E142" s="82"/>
      <c r="F142" s="82"/>
      <c r="G142" s="82"/>
      <c r="H142" s="81">
        <v>1</v>
      </c>
      <c r="I142" s="81">
        <f>SUM(E142:H142)</f>
        <v>1</v>
      </c>
      <c r="J142" s="83"/>
      <c r="K142" s="83"/>
      <c r="L142" s="83"/>
      <c r="M142" s="80">
        <f>'Приложение 1'!L647</f>
        <v>1542338</v>
      </c>
      <c r="N142" s="84">
        <f>SUM(J142:M142)</f>
        <v>1542338</v>
      </c>
      <c r="O142" s="85"/>
      <c r="P142" s="20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pans="1:256" ht="15.75" x14ac:dyDescent="0.25">
      <c r="A143" s="79"/>
      <c r="B143" s="75" t="s">
        <v>287</v>
      </c>
      <c r="C143" s="80">
        <f>'Приложение 1'!H972</f>
        <v>13225.6</v>
      </c>
      <c r="D143" s="81">
        <f>'Приложение 1'!K972</f>
        <v>367</v>
      </c>
      <c r="E143" s="82"/>
      <c r="F143" s="82"/>
      <c r="G143" s="82"/>
      <c r="H143" s="81">
        <v>5</v>
      </c>
      <c r="I143" s="81">
        <f>SUM(E143:H143)</f>
        <v>5</v>
      </c>
      <c r="J143" s="83"/>
      <c r="K143" s="83"/>
      <c r="L143" s="83"/>
      <c r="M143" s="80">
        <f>'Приложение 1'!L972</f>
        <v>3788369</v>
      </c>
      <c r="N143" s="84">
        <f>SUM(J143:M143)</f>
        <v>3788369</v>
      </c>
      <c r="O143" s="85"/>
      <c r="P143" s="202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pans="1:256" ht="15.75" x14ac:dyDescent="0.25">
      <c r="A144" s="74" t="s">
        <v>555</v>
      </c>
      <c r="B144" s="75" t="s">
        <v>554</v>
      </c>
      <c r="C144" s="76">
        <f>SUM(C145:C147)</f>
        <v>7292.71</v>
      </c>
      <c r="D144" s="77">
        <f>SUM(D145:D147)</f>
        <v>236</v>
      </c>
      <c r="E144" s="77"/>
      <c r="F144" s="77"/>
      <c r="G144" s="77"/>
      <c r="H144" s="77">
        <f>SUM(H145:H147)</f>
        <v>3</v>
      </c>
      <c r="I144" s="77">
        <f>SUM(I145:I147)</f>
        <v>3</v>
      </c>
      <c r="J144" s="76"/>
      <c r="K144" s="76"/>
      <c r="L144" s="76"/>
      <c r="M144" s="76">
        <f>SUM(M145:M147)</f>
        <v>1389373</v>
      </c>
      <c r="N144" s="76">
        <f>SUM(N145:N147)</f>
        <v>1389373</v>
      </c>
      <c r="O144" s="78"/>
      <c r="P144" s="201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pans="1:256" s="21" customFormat="1" ht="15.75" x14ac:dyDescent="0.25">
      <c r="A145" s="79"/>
      <c r="B145" s="75" t="s">
        <v>285</v>
      </c>
      <c r="C145" s="80">
        <f>'Приложение 1'!H349</f>
        <v>5455.3</v>
      </c>
      <c r="D145" s="81">
        <f>'Приложение 1'!K349</f>
        <v>180</v>
      </c>
      <c r="E145" s="82"/>
      <c r="F145" s="82"/>
      <c r="G145" s="82"/>
      <c r="H145" s="81">
        <v>2</v>
      </c>
      <c r="I145" s="81">
        <f>H145</f>
        <v>2</v>
      </c>
      <c r="J145" s="83"/>
      <c r="K145" s="83"/>
      <c r="L145" s="83"/>
      <c r="M145" s="80">
        <f>'Приложение 1'!L349</f>
        <v>1286599</v>
      </c>
      <c r="N145" s="84">
        <f>SUM(J145:M145)</f>
        <v>1286599</v>
      </c>
      <c r="O145" s="85"/>
      <c r="P145" s="202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pans="1:256" s="21" customFormat="1" ht="15.75" x14ac:dyDescent="0.25">
      <c r="A146" s="79"/>
      <c r="B146" s="75" t="s">
        <v>286</v>
      </c>
      <c r="C146" s="80">
        <f>'Приложение 1'!H649</f>
        <v>0</v>
      </c>
      <c r="D146" s="81">
        <f>'Приложение 1'!K649</f>
        <v>0</v>
      </c>
      <c r="E146" s="82"/>
      <c r="F146" s="82"/>
      <c r="G146" s="82"/>
      <c r="H146" s="81">
        <v>0</v>
      </c>
      <c r="I146" s="81">
        <f>SUM(E146:H146)</f>
        <v>0</v>
      </c>
      <c r="J146" s="83"/>
      <c r="K146" s="83"/>
      <c r="L146" s="83"/>
      <c r="M146" s="80">
        <f>'Приложение 1'!L649</f>
        <v>0</v>
      </c>
      <c r="N146" s="84">
        <f>SUM(J146:M146)</f>
        <v>0</v>
      </c>
      <c r="O146" s="85"/>
      <c r="P146" s="202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pans="1:256" ht="15.75" x14ac:dyDescent="0.25">
      <c r="A147" s="79"/>
      <c r="B147" s="75" t="s">
        <v>287</v>
      </c>
      <c r="C147" s="80">
        <f>'Приложение 1'!H978</f>
        <v>1837.41</v>
      </c>
      <c r="D147" s="81">
        <f>'Приложение 1'!K978</f>
        <v>56</v>
      </c>
      <c r="E147" s="82"/>
      <c r="F147" s="82"/>
      <c r="G147" s="82"/>
      <c r="H147" s="81">
        <v>1</v>
      </c>
      <c r="I147" s="81">
        <f>SUM(E147:H147)</f>
        <v>1</v>
      </c>
      <c r="J147" s="83"/>
      <c r="K147" s="83"/>
      <c r="L147" s="83"/>
      <c r="M147" s="80">
        <f>'Приложение 1'!L978</f>
        <v>102774</v>
      </c>
      <c r="N147" s="84">
        <f>SUM(J147:M147)</f>
        <v>102774</v>
      </c>
      <c r="O147" s="85"/>
      <c r="P147" s="202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pans="1:256" ht="15.75" x14ac:dyDescent="0.25">
      <c r="A148" s="74" t="s">
        <v>563</v>
      </c>
      <c r="B148" s="75" t="s">
        <v>560</v>
      </c>
      <c r="C148" s="76">
        <f>SUM(C149:C151)</f>
        <v>3821.3</v>
      </c>
      <c r="D148" s="77">
        <f>SUM(D149:D151)</f>
        <v>118</v>
      </c>
      <c r="E148" s="77"/>
      <c r="F148" s="77"/>
      <c r="G148" s="77"/>
      <c r="H148" s="77">
        <f>SUM(H149:H151)</f>
        <v>6</v>
      </c>
      <c r="I148" s="77">
        <f>SUM(I149:I151)</f>
        <v>6</v>
      </c>
      <c r="J148" s="76"/>
      <c r="K148" s="76"/>
      <c r="L148" s="76"/>
      <c r="M148" s="76">
        <f>SUM(M149:M151)</f>
        <v>10153068.169999998</v>
      </c>
      <c r="N148" s="76">
        <f>SUM(N149:N151)</f>
        <v>10153068.169999998</v>
      </c>
      <c r="O148" s="78"/>
      <c r="P148" s="20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pans="1:256" s="21" customFormat="1" ht="15.75" x14ac:dyDescent="0.25">
      <c r="A149" s="79"/>
      <c r="B149" s="75" t="s">
        <v>285</v>
      </c>
      <c r="C149" s="80">
        <f>'Приложение 1'!H352</f>
        <v>1518.7</v>
      </c>
      <c r="D149" s="81">
        <f>'Приложение 1'!K352</f>
        <v>44</v>
      </c>
      <c r="E149" s="82"/>
      <c r="F149" s="82"/>
      <c r="G149" s="82"/>
      <c r="H149" s="81">
        <v>3</v>
      </c>
      <c r="I149" s="81">
        <f>H149</f>
        <v>3</v>
      </c>
      <c r="J149" s="83"/>
      <c r="K149" s="83"/>
      <c r="L149" s="83"/>
      <c r="M149" s="80">
        <f>'Приложение 1'!L352</f>
        <v>3867259.9699999997</v>
      </c>
      <c r="N149" s="84">
        <f>SUM(J149:M149)</f>
        <v>3867259.9699999997</v>
      </c>
      <c r="O149" s="85"/>
      <c r="P149" s="202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pans="1:256" s="21" customFormat="1" ht="15.75" x14ac:dyDescent="0.25">
      <c r="A150" s="79"/>
      <c r="B150" s="75" t="s">
        <v>286</v>
      </c>
      <c r="C150" s="80">
        <f>'Приложение 1'!H650</f>
        <v>1368.8</v>
      </c>
      <c r="D150" s="81">
        <f>'Приложение 1'!K650</f>
        <v>45</v>
      </c>
      <c r="E150" s="82"/>
      <c r="F150" s="82"/>
      <c r="G150" s="82"/>
      <c r="H150" s="81">
        <v>2</v>
      </c>
      <c r="I150" s="81">
        <f>SUM(E150:H150)</f>
        <v>2</v>
      </c>
      <c r="J150" s="83"/>
      <c r="K150" s="83"/>
      <c r="L150" s="83"/>
      <c r="M150" s="80">
        <f>'Приложение 1'!L650</f>
        <v>3009321</v>
      </c>
      <c r="N150" s="84">
        <f>SUM(J150:M150)</f>
        <v>3009321</v>
      </c>
      <c r="O150" s="85"/>
      <c r="P150" s="202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pans="1:256" ht="15.75" x14ac:dyDescent="0.25">
      <c r="A151" s="79"/>
      <c r="B151" s="75" t="s">
        <v>287</v>
      </c>
      <c r="C151" s="80">
        <f>'Приложение 1'!H980</f>
        <v>933.8</v>
      </c>
      <c r="D151" s="81">
        <f>'Приложение 1'!K980</f>
        <v>29</v>
      </c>
      <c r="E151" s="82"/>
      <c r="F151" s="82"/>
      <c r="G151" s="82"/>
      <c r="H151" s="81">
        <v>1</v>
      </c>
      <c r="I151" s="81">
        <f>SUM(E151:H151)</f>
        <v>1</v>
      </c>
      <c r="J151" s="83"/>
      <c r="K151" s="83"/>
      <c r="L151" s="83"/>
      <c r="M151" s="80">
        <f>'Приложение 1'!L980</f>
        <v>3276487.1999999993</v>
      </c>
      <c r="N151" s="84">
        <f>SUM(J151:M151)</f>
        <v>3276487.1999999993</v>
      </c>
      <c r="O151" s="85"/>
      <c r="P151" s="202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pans="1:256" s="21" customFormat="1" ht="15.75" x14ac:dyDescent="0.25">
      <c r="A152" s="74" t="s">
        <v>606</v>
      </c>
      <c r="B152" s="75" t="s">
        <v>604</v>
      </c>
      <c r="C152" s="76">
        <f>SUM(C153:C155)</f>
        <v>34051.200000000004</v>
      </c>
      <c r="D152" s="77">
        <f>SUM(D153:D155)</f>
        <v>906</v>
      </c>
      <c r="E152" s="77"/>
      <c r="F152" s="77"/>
      <c r="G152" s="77"/>
      <c r="H152" s="77">
        <f>SUM(H153:H155)</f>
        <v>9</v>
      </c>
      <c r="I152" s="77">
        <f>SUM(I153:I155)</f>
        <v>9</v>
      </c>
      <c r="J152" s="76"/>
      <c r="K152" s="76"/>
      <c r="L152" s="76"/>
      <c r="M152" s="76">
        <f>SUM(M153:M155)</f>
        <v>14047107</v>
      </c>
      <c r="N152" s="76">
        <f>SUM(N153:N155)</f>
        <v>14047107</v>
      </c>
      <c r="O152" s="78"/>
      <c r="P152" s="201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pans="1:256" s="21" customFormat="1" ht="15.75" x14ac:dyDescent="0.25">
      <c r="A153" s="79"/>
      <c r="B153" s="75" t="s">
        <v>285</v>
      </c>
      <c r="C153" s="80">
        <f>'Приложение 1'!H356</f>
        <v>7931.6</v>
      </c>
      <c r="D153" s="81">
        <f>'Приложение 1'!K356</f>
        <v>209</v>
      </c>
      <c r="E153" s="82"/>
      <c r="F153" s="82"/>
      <c r="G153" s="82"/>
      <c r="H153" s="81">
        <v>3</v>
      </c>
      <c r="I153" s="81">
        <f>H153</f>
        <v>3</v>
      </c>
      <c r="J153" s="83"/>
      <c r="K153" s="83"/>
      <c r="L153" s="83"/>
      <c r="M153" s="80">
        <f>'Приложение 1'!L356</f>
        <v>4293821</v>
      </c>
      <c r="N153" s="84">
        <f>SUM(J153:M153)</f>
        <v>4293821</v>
      </c>
      <c r="O153" s="85"/>
      <c r="P153" s="202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pans="1:256" s="21" customFormat="1" ht="15.75" x14ac:dyDescent="0.25">
      <c r="A154" s="79"/>
      <c r="B154" s="75" t="s">
        <v>286</v>
      </c>
      <c r="C154" s="80">
        <f>'Приложение 1'!H653</f>
        <v>16796.2</v>
      </c>
      <c r="D154" s="81">
        <f>'Приложение 1'!K653</f>
        <v>449</v>
      </c>
      <c r="E154" s="82"/>
      <c r="F154" s="82"/>
      <c r="G154" s="82"/>
      <c r="H154" s="81">
        <v>4</v>
      </c>
      <c r="I154" s="81">
        <f>SUM(E154:H154)</f>
        <v>4</v>
      </c>
      <c r="J154" s="83"/>
      <c r="K154" s="83"/>
      <c r="L154" s="83"/>
      <c r="M154" s="80">
        <f>'Приложение 1'!L653</f>
        <v>7526545</v>
      </c>
      <c r="N154" s="84">
        <f>SUM(J154:M154)</f>
        <v>7526545</v>
      </c>
      <c r="O154" s="85"/>
      <c r="P154" s="202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pans="1:256" s="21" customFormat="1" ht="15.75" x14ac:dyDescent="0.25">
      <c r="A155" s="79"/>
      <c r="B155" s="75" t="s">
        <v>287</v>
      </c>
      <c r="C155" s="80">
        <f>'Приложение 1'!H982</f>
        <v>9323.4</v>
      </c>
      <c r="D155" s="81">
        <f>'Приложение 1'!K982</f>
        <v>248</v>
      </c>
      <c r="E155" s="82"/>
      <c r="F155" s="82"/>
      <c r="G155" s="82"/>
      <c r="H155" s="81">
        <v>2</v>
      </c>
      <c r="I155" s="81">
        <f>SUM(E155:H155)</f>
        <v>2</v>
      </c>
      <c r="J155" s="83"/>
      <c r="K155" s="83"/>
      <c r="L155" s="83"/>
      <c r="M155" s="80">
        <f>'Приложение 1'!L982</f>
        <v>2226741</v>
      </c>
      <c r="N155" s="84">
        <f>SUM(J155:M155)</f>
        <v>2226741</v>
      </c>
      <c r="O155" s="85"/>
      <c r="P155" s="202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pans="1:256" s="21" customFormat="1" ht="15.75" x14ac:dyDescent="0.25">
      <c r="A156" s="74" t="s">
        <v>615</v>
      </c>
      <c r="B156" s="75" t="s">
        <v>614</v>
      </c>
      <c r="C156" s="76">
        <f>SUM(C157:C159)</f>
        <v>13909.6</v>
      </c>
      <c r="D156" s="77">
        <f>SUM(D157:D159)</f>
        <v>444</v>
      </c>
      <c r="E156" s="77"/>
      <c r="F156" s="77"/>
      <c r="G156" s="77"/>
      <c r="H156" s="77">
        <f>SUM(H157:H159)</f>
        <v>13</v>
      </c>
      <c r="I156" s="77">
        <f>SUM(I157:I159)</f>
        <v>13</v>
      </c>
      <c r="J156" s="76"/>
      <c r="K156" s="76"/>
      <c r="L156" s="76"/>
      <c r="M156" s="76">
        <f>SUM(M157:M159)</f>
        <v>19685275</v>
      </c>
      <c r="N156" s="76">
        <f>SUM(N157:N159)</f>
        <v>19685275</v>
      </c>
      <c r="O156" s="78"/>
      <c r="P156" s="201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pans="1:256" s="21" customFormat="1" ht="15.75" x14ac:dyDescent="0.25">
      <c r="A157" s="79"/>
      <c r="B157" s="75" t="s">
        <v>285</v>
      </c>
      <c r="C157" s="80">
        <f>'Приложение 1'!H360</f>
        <v>591.4</v>
      </c>
      <c r="D157" s="81">
        <f>'Приложение 1'!K360</f>
        <v>16</v>
      </c>
      <c r="E157" s="82"/>
      <c r="F157" s="82"/>
      <c r="G157" s="82"/>
      <c r="H157" s="81">
        <v>1</v>
      </c>
      <c r="I157" s="81">
        <f>H157</f>
        <v>1</v>
      </c>
      <c r="J157" s="83"/>
      <c r="K157" s="83"/>
      <c r="L157" s="83"/>
      <c r="M157" s="80">
        <f>'Приложение 1'!L360</f>
        <v>3446184</v>
      </c>
      <c r="N157" s="84">
        <f>SUM(J157:M157)</f>
        <v>3446184</v>
      </c>
      <c r="O157" s="85"/>
      <c r="P157" s="202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</row>
    <row r="158" spans="1:256" s="21" customFormat="1" ht="15.75" x14ac:dyDescent="0.25">
      <c r="A158" s="79"/>
      <c r="B158" s="75" t="s">
        <v>286</v>
      </c>
      <c r="C158" s="80">
        <f>'Приложение 1'!H658</f>
        <v>2321.6999999999998</v>
      </c>
      <c r="D158" s="81">
        <f>'Приложение 1'!K658</f>
        <v>72</v>
      </c>
      <c r="E158" s="82"/>
      <c r="F158" s="82"/>
      <c r="G158" s="82"/>
      <c r="H158" s="81">
        <v>2</v>
      </c>
      <c r="I158" s="81">
        <f>SUM(E158:H158)</f>
        <v>2</v>
      </c>
      <c r="J158" s="83"/>
      <c r="K158" s="83"/>
      <c r="L158" s="83"/>
      <c r="M158" s="80">
        <f>'Приложение 1'!L658</f>
        <v>968486</v>
      </c>
      <c r="N158" s="84">
        <f>SUM(J158:M158)</f>
        <v>968486</v>
      </c>
      <c r="O158" s="85"/>
      <c r="P158" s="202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pans="1:256" s="21" customFormat="1" ht="15.75" x14ac:dyDescent="0.25">
      <c r="A159" s="79"/>
      <c r="B159" s="75" t="s">
        <v>287</v>
      </c>
      <c r="C159" s="80">
        <f>'Приложение 1'!H985</f>
        <v>10996.5</v>
      </c>
      <c r="D159" s="81">
        <f>'Приложение 1'!K985</f>
        <v>356</v>
      </c>
      <c r="E159" s="82"/>
      <c r="F159" s="82"/>
      <c r="G159" s="82"/>
      <c r="H159" s="81">
        <v>10</v>
      </c>
      <c r="I159" s="81">
        <f>SUM(E159:H159)</f>
        <v>10</v>
      </c>
      <c r="J159" s="83"/>
      <c r="K159" s="83"/>
      <c r="L159" s="83"/>
      <c r="M159" s="80">
        <f>'Приложение 1'!L985</f>
        <v>15270605</v>
      </c>
      <c r="N159" s="84">
        <f>SUM(J159:M159)</f>
        <v>15270605</v>
      </c>
      <c r="O159" s="85"/>
      <c r="P159" s="202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pans="1:256" s="21" customFormat="1" ht="15.75" x14ac:dyDescent="0.25">
      <c r="A160" s="79" t="s">
        <v>66</v>
      </c>
      <c r="B160" s="75" t="s">
        <v>67</v>
      </c>
      <c r="C160" s="76">
        <f>SUM(C161:C163)</f>
        <v>3071.8</v>
      </c>
      <c r="D160" s="77">
        <f t="shared" ref="D160:N160" si="18">SUM(D161:D163)</f>
        <v>140</v>
      </c>
      <c r="E160" s="76">
        <f t="shared" si="18"/>
        <v>0</v>
      </c>
      <c r="F160" s="76">
        <f t="shared" si="18"/>
        <v>0</v>
      </c>
      <c r="G160" s="76">
        <f t="shared" si="18"/>
        <v>0</v>
      </c>
      <c r="H160" s="77">
        <f t="shared" si="18"/>
        <v>2</v>
      </c>
      <c r="I160" s="77">
        <f t="shared" si="18"/>
        <v>2</v>
      </c>
      <c r="J160" s="76">
        <f t="shared" si="18"/>
        <v>0</v>
      </c>
      <c r="K160" s="76">
        <f t="shared" si="18"/>
        <v>0</v>
      </c>
      <c r="L160" s="76">
        <f t="shared" si="18"/>
        <v>0</v>
      </c>
      <c r="M160" s="76">
        <f t="shared" si="18"/>
        <v>176025</v>
      </c>
      <c r="N160" s="76">
        <f t="shared" si="18"/>
        <v>176025</v>
      </c>
      <c r="O160" s="85"/>
      <c r="P160" s="202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pans="1:256" s="21" customFormat="1" ht="15.75" x14ac:dyDescent="0.25">
      <c r="A161" s="79"/>
      <c r="B161" s="75" t="s">
        <v>285</v>
      </c>
      <c r="C161" s="80">
        <f>'Приложение 1'!H362</f>
        <v>0</v>
      </c>
      <c r="D161" s="81">
        <f>'Приложение 1'!K362</f>
        <v>0</v>
      </c>
      <c r="E161" s="82"/>
      <c r="F161" s="82"/>
      <c r="G161" s="82"/>
      <c r="H161" s="81">
        <v>0</v>
      </c>
      <c r="I161" s="81">
        <f>E161+F161+G161+H161</f>
        <v>0</v>
      </c>
      <c r="J161" s="83"/>
      <c r="K161" s="83"/>
      <c r="L161" s="83"/>
      <c r="M161" s="80">
        <f>'Приложение 1'!L362</f>
        <v>0</v>
      </c>
      <c r="N161" s="84">
        <f>J161+K161+L161+M161</f>
        <v>0</v>
      </c>
      <c r="O161" s="85"/>
      <c r="P161" s="202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pans="1:256" s="21" customFormat="1" ht="15.75" x14ac:dyDescent="0.25">
      <c r="A162" s="79"/>
      <c r="B162" s="75" t="s">
        <v>286</v>
      </c>
      <c r="C162" s="80">
        <f>'Приложение 1'!H661</f>
        <v>0</v>
      </c>
      <c r="D162" s="81">
        <f>'Приложение 1'!K661</f>
        <v>0</v>
      </c>
      <c r="E162" s="82"/>
      <c r="F162" s="82"/>
      <c r="G162" s="82"/>
      <c r="H162" s="81">
        <v>0</v>
      </c>
      <c r="I162" s="81">
        <f>E162+F162+G162+H162</f>
        <v>0</v>
      </c>
      <c r="J162" s="83"/>
      <c r="K162" s="83"/>
      <c r="L162" s="83"/>
      <c r="M162" s="80">
        <f>'Приложение 1'!L661</f>
        <v>0</v>
      </c>
      <c r="N162" s="84">
        <f>J162+K162+L162+M162</f>
        <v>0</v>
      </c>
      <c r="O162" s="85"/>
      <c r="P162" s="20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pans="1:256" s="21" customFormat="1" ht="15.75" x14ac:dyDescent="0.25">
      <c r="A163" s="79"/>
      <c r="B163" s="75" t="s">
        <v>287</v>
      </c>
      <c r="C163" s="80">
        <f>'Приложение 1'!H996</f>
        <v>3071.8</v>
      </c>
      <c r="D163" s="81">
        <f>'Приложение 1'!K996</f>
        <v>140</v>
      </c>
      <c r="E163" s="82"/>
      <c r="F163" s="82"/>
      <c r="G163" s="82"/>
      <c r="H163" s="81">
        <v>2</v>
      </c>
      <c r="I163" s="81">
        <f>E163+F163+G163+H163</f>
        <v>2</v>
      </c>
      <c r="J163" s="83"/>
      <c r="K163" s="83"/>
      <c r="L163" s="83"/>
      <c r="M163" s="80">
        <f>'Приложение 1'!L996</f>
        <v>176025</v>
      </c>
      <c r="N163" s="84">
        <f>J163+K163+L163+M163</f>
        <v>176025</v>
      </c>
      <c r="O163" s="85"/>
      <c r="P163" s="202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pans="1:256" ht="15.75" x14ac:dyDescent="0.25">
      <c r="A164" s="52" t="s">
        <v>567</v>
      </c>
      <c r="B164" s="71" t="s">
        <v>568</v>
      </c>
      <c r="C164" s="72">
        <f>C165+C169+C173</f>
        <v>46695</v>
      </c>
      <c r="D164" s="69">
        <f t="shared" ref="D164:N164" si="19">D165+D169+D173</f>
        <v>1430</v>
      </c>
      <c r="E164" s="69">
        <f t="shared" si="19"/>
        <v>0</v>
      </c>
      <c r="F164" s="69">
        <f t="shared" si="19"/>
        <v>0</v>
      </c>
      <c r="G164" s="69">
        <f t="shared" si="19"/>
        <v>0</v>
      </c>
      <c r="H164" s="69">
        <f t="shared" si="19"/>
        <v>50</v>
      </c>
      <c r="I164" s="69">
        <f t="shared" si="19"/>
        <v>50</v>
      </c>
      <c r="J164" s="72">
        <f t="shared" si="19"/>
        <v>0</v>
      </c>
      <c r="K164" s="72">
        <f t="shared" si="19"/>
        <v>0</v>
      </c>
      <c r="L164" s="72">
        <f t="shared" si="19"/>
        <v>0</v>
      </c>
      <c r="M164" s="72">
        <f t="shared" si="19"/>
        <v>61217098.129999995</v>
      </c>
      <c r="N164" s="72">
        <f t="shared" si="19"/>
        <v>61217098.129999995</v>
      </c>
      <c r="O164" s="73"/>
      <c r="P164" s="200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</row>
    <row r="165" spans="1:256" s="21" customFormat="1" ht="15.75" x14ac:dyDescent="0.25">
      <c r="A165" s="74" t="s">
        <v>570</v>
      </c>
      <c r="B165" s="75" t="s">
        <v>569</v>
      </c>
      <c r="C165" s="76">
        <f>SUM(C166:C168)</f>
        <v>16033.5</v>
      </c>
      <c r="D165" s="77">
        <f>SUM(D166:D168)</f>
        <v>419</v>
      </c>
      <c r="E165" s="77"/>
      <c r="F165" s="77"/>
      <c r="G165" s="77"/>
      <c r="H165" s="77">
        <f>SUM(H166:H168)</f>
        <v>19</v>
      </c>
      <c r="I165" s="77">
        <f>SUM(I166:I168)</f>
        <v>19</v>
      </c>
      <c r="J165" s="76"/>
      <c r="K165" s="76"/>
      <c r="L165" s="76"/>
      <c r="M165" s="76">
        <f>SUM(M166:M168)</f>
        <v>18469758.859999999</v>
      </c>
      <c r="N165" s="76">
        <f>SUM(N166:N168)</f>
        <v>18469758.859999999</v>
      </c>
      <c r="O165" s="78"/>
      <c r="P165" s="201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pans="1:256" s="21" customFormat="1" ht="15.75" x14ac:dyDescent="0.25">
      <c r="A166" s="79"/>
      <c r="B166" s="75" t="s">
        <v>285</v>
      </c>
      <c r="C166" s="80">
        <f>'Приложение 1'!H364</f>
        <v>2180.1</v>
      </c>
      <c r="D166" s="81">
        <f>'Приложение 1'!K364</f>
        <v>51</v>
      </c>
      <c r="E166" s="82"/>
      <c r="F166" s="82"/>
      <c r="G166" s="82"/>
      <c r="H166" s="81">
        <v>4</v>
      </c>
      <c r="I166" s="81">
        <f>H166</f>
        <v>4</v>
      </c>
      <c r="J166" s="83"/>
      <c r="K166" s="83"/>
      <c r="L166" s="83"/>
      <c r="M166" s="80">
        <f>'Приложение 1'!L364</f>
        <v>2569343</v>
      </c>
      <c r="N166" s="84">
        <f>SUM(J166:M166)</f>
        <v>2569343</v>
      </c>
      <c r="O166" s="85"/>
      <c r="P166" s="202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pans="1:256" s="34" customFormat="1" ht="15.75" x14ac:dyDescent="0.25">
      <c r="A167" s="79"/>
      <c r="B167" s="75" t="s">
        <v>286</v>
      </c>
      <c r="C167" s="80">
        <f>'Приложение 1'!H663</f>
        <v>7125.5000000000009</v>
      </c>
      <c r="D167" s="81">
        <f>'Приложение 1'!K663</f>
        <v>193</v>
      </c>
      <c r="E167" s="82"/>
      <c r="F167" s="82"/>
      <c r="G167" s="82"/>
      <c r="H167" s="81">
        <v>8</v>
      </c>
      <c r="I167" s="81">
        <f>SUM(E167:H167)</f>
        <v>8</v>
      </c>
      <c r="J167" s="83"/>
      <c r="K167" s="83"/>
      <c r="L167" s="83"/>
      <c r="M167" s="80">
        <f>'Приложение 1'!L663</f>
        <v>8491865</v>
      </c>
      <c r="N167" s="84">
        <f>SUM(J167:M167)</f>
        <v>8491865</v>
      </c>
      <c r="O167" s="85"/>
      <c r="P167" s="203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</row>
    <row r="168" spans="1:256" s="21" customFormat="1" ht="15.75" x14ac:dyDescent="0.25">
      <c r="A168" s="79"/>
      <c r="B168" s="75" t="s">
        <v>287</v>
      </c>
      <c r="C168" s="80">
        <f>'Приложение 1'!H1000</f>
        <v>6727.9</v>
      </c>
      <c r="D168" s="81">
        <f>'Приложение 1'!K1000</f>
        <v>175</v>
      </c>
      <c r="E168" s="82"/>
      <c r="F168" s="82"/>
      <c r="G168" s="82"/>
      <c r="H168" s="81">
        <v>7</v>
      </c>
      <c r="I168" s="81">
        <f>SUM(E168:H168)</f>
        <v>7</v>
      </c>
      <c r="J168" s="83"/>
      <c r="K168" s="83"/>
      <c r="L168" s="83"/>
      <c r="M168" s="80">
        <f>'Приложение 1'!L1000</f>
        <v>7408550.8599999994</v>
      </c>
      <c r="N168" s="84">
        <f>SUM(J168:M168)</f>
        <v>7408550.8599999994</v>
      </c>
      <c r="O168" s="85"/>
      <c r="P168" s="202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pans="1:256" ht="15.75" x14ac:dyDescent="0.25">
      <c r="A169" s="74" t="s">
        <v>580</v>
      </c>
      <c r="B169" s="75" t="s">
        <v>581</v>
      </c>
      <c r="C169" s="76">
        <f>SUM(C170:C172)</f>
        <v>2356.8000000000002</v>
      </c>
      <c r="D169" s="77">
        <f>SUM(D170:D172)</f>
        <v>79</v>
      </c>
      <c r="E169" s="77"/>
      <c r="F169" s="77"/>
      <c r="G169" s="77"/>
      <c r="H169" s="77">
        <f>SUM(H170:H172)</f>
        <v>6</v>
      </c>
      <c r="I169" s="77">
        <f>SUM(I170:I172)</f>
        <v>6</v>
      </c>
      <c r="J169" s="76"/>
      <c r="K169" s="76"/>
      <c r="L169" s="76"/>
      <c r="M169" s="76">
        <f>SUM(M170:M172)</f>
        <v>1514563.27</v>
      </c>
      <c r="N169" s="76">
        <f>SUM(N170:N172)</f>
        <v>1514563.27</v>
      </c>
      <c r="O169" s="78"/>
      <c r="P169" s="201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pans="1:256" ht="15.75" x14ac:dyDescent="0.25">
      <c r="A170" s="79"/>
      <c r="B170" s="75" t="s">
        <v>285</v>
      </c>
      <c r="C170" s="80">
        <f>'Приложение 1'!H369</f>
        <v>355.6</v>
      </c>
      <c r="D170" s="81">
        <f>'Приложение 1'!K369</f>
        <v>13</v>
      </c>
      <c r="E170" s="82"/>
      <c r="F170" s="82"/>
      <c r="G170" s="82"/>
      <c r="H170" s="81">
        <v>1</v>
      </c>
      <c r="I170" s="81">
        <f>H170</f>
        <v>1</v>
      </c>
      <c r="J170" s="83"/>
      <c r="K170" s="83"/>
      <c r="L170" s="83"/>
      <c r="M170" s="80">
        <f>'Приложение 1'!L369</f>
        <v>118944</v>
      </c>
      <c r="N170" s="84">
        <f>SUM(J170:M170)</f>
        <v>118944</v>
      </c>
      <c r="O170" s="85"/>
      <c r="P170" s="202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pans="1:256" s="21" customFormat="1" ht="15.75" x14ac:dyDescent="0.25">
      <c r="A171" s="79"/>
      <c r="B171" s="75" t="s">
        <v>286</v>
      </c>
      <c r="C171" s="80">
        <f>'Приложение 1'!H672</f>
        <v>711.40000000000009</v>
      </c>
      <c r="D171" s="81">
        <f>'Приложение 1'!K672</f>
        <v>23</v>
      </c>
      <c r="E171" s="82"/>
      <c r="F171" s="82"/>
      <c r="G171" s="82"/>
      <c r="H171" s="81">
        <v>2</v>
      </c>
      <c r="I171" s="81">
        <f>SUM(E171:H171)</f>
        <v>2</v>
      </c>
      <c r="J171" s="83"/>
      <c r="K171" s="83"/>
      <c r="L171" s="83"/>
      <c r="M171" s="80">
        <f>'Приложение 1'!L672</f>
        <v>684696</v>
      </c>
      <c r="N171" s="84">
        <f>SUM(J171:M171)</f>
        <v>684696</v>
      </c>
      <c r="O171" s="85"/>
      <c r="P171" s="202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pans="1:256" s="21" customFormat="1" ht="15.75" x14ac:dyDescent="0.25">
      <c r="A172" s="79"/>
      <c r="B172" s="75" t="s">
        <v>287</v>
      </c>
      <c r="C172" s="80">
        <f>'Приложение 1'!H1008</f>
        <v>1289.8000000000002</v>
      </c>
      <c r="D172" s="81">
        <f>'Приложение 1'!K1008</f>
        <v>43</v>
      </c>
      <c r="E172" s="82"/>
      <c r="F172" s="82"/>
      <c r="G172" s="82"/>
      <c r="H172" s="81">
        <v>3</v>
      </c>
      <c r="I172" s="81">
        <f>SUM(E172:H172)</f>
        <v>3</v>
      </c>
      <c r="J172" s="83"/>
      <c r="K172" s="83"/>
      <c r="L172" s="83"/>
      <c r="M172" s="80">
        <f>'Приложение 1'!L1008</f>
        <v>710923.27</v>
      </c>
      <c r="N172" s="84">
        <f>SUM(J172:M172)</f>
        <v>710923.27</v>
      </c>
      <c r="O172" s="85"/>
      <c r="P172" s="20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pans="1:256" s="21" customFormat="1" ht="15.75" x14ac:dyDescent="0.25">
      <c r="A173" s="74" t="s">
        <v>584</v>
      </c>
      <c r="B173" s="75" t="s">
        <v>585</v>
      </c>
      <c r="C173" s="76">
        <f>SUM(C174:C176)</f>
        <v>28304.700000000004</v>
      </c>
      <c r="D173" s="77">
        <f>SUM(D174:D176)</f>
        <v>932</v>
      </c>
      <c r="E173" s="77"/>
      <c r="F173" s="77"/>
      <c r="G173" s="77"/>
      <c r="H173" s="77">
        <f>SUM(H174:H176)</f>
        <v>25</v>
      </c>
      <c r="I173" s="77">
        <f>SUM(I174:I176)</f>
        <v>25</v>
      </c>
      <c r="J173" s="76"/>
      <c r="K173" s="76"/>
      <c r="L173" s="76"/>
      <c r="M173" s="76">
        <f>SUM(M174:M176)</f>
        <v>41232776</v>
      </c>
      <c r="N173" s="76">
        <f>SUM(N174:N176)</f>
        <v>41232776</v>
      </c>
      <c r="O173" s="78"/>
      <c r="P173" s="201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pans="1:256" s="21" customFormat="1" ht="15.75" x14ac:dyDescent="0.25">
      <c r="A174" s="79"/>
      <c r="B174" s="75" t="s">
        <v>285</v>
      </c>
      <c r="C174" s="80">
        <f>'Приложение 1'!H371</f>
        <v>1529.7</v>
      </c>
      <c r="D174" s="81">
        <f>'Приложение 1'!K371</f>
        <v>75</v>
      </c>
      <c r="E174" s="82"/>
      <c r="F174" s="82"/>
      <c r="G174" s="82"/>
      <c r="H174" s="81">
        <v>3</v>
      </c>
      <c r="I174" s="81">
        <f>H174</f>
        <v>3</v>
      </c>
      <c r="J174" s="83"/>
      <c r="K174" s="83"/>
      <c r="L174" s="83"/>
      <c r="M174" s="80">
        <f>'Приложение 1'!L371</f>
        <v>4040245</v>
      </c>
      <c r="N174" s="84">
        <f>SUM(J174:M174)</f>
        <v>4040245</v>
      </c>
      <c r="O174" s="85"/>
      <c r="P174" s="202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pans="1:256" s="21" customFormat="1" ht="15.75" x14ac:dyDescent="0.25">
      <c r="A175" s="79"/>
      <c r="B175" s="75" t="s">
        <v>286</v>
      </c>
      <c r="C175" s="80">
        <f>'Приложение 1'!H675</f>
        <v>3868.3</v>
      </c>
      <c r="D175" s="81">
        <f>'Приложение 1'!K675</f>
        <v>186</v>
      </c>
      <c r="E175" s="82"/>
      <c r="F175" s="82"/>
      <c r="G175" s="82"/>
      <c r="H175" s="81">
        <v>6</v>
      </c>
      <c r="I175" s="81">
        <f>SUM(E175:H175)</f>
        <v>6</v>
      </c>
      <c r="J175" s="83"/>
      <c r="K175" s="83"/>
      <c r="L175" s="83"/>
      <c r="M175" s="80">
        <f>'Приложение 1'!L675</f>
        <v>16277194</v>
      </c>
      <c r="N175" s="84">
        <f>SUM(J175:M175)</f>
        <v>16277194</v>
      </c>
      <c r="O175" s="85"/>
      <c r="P175" s="202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pans="1:256" s="21" customFormat="1" ht="15.75" x14ac:dyDescent="0.25">
      <c r="A176" s="79"/>
      <c r="B176" s="75" t="s">
        <v>287</v>
      </c>
      <c r="C176" s="80">
        <f>'Приложение 1'!H1012</f>
        <v>22906.700000000004</v>
      </c>
      <c r="D176" s="81">
        <f>'Приложение 1'!K1012</f>
        <v>671</v>
      </c>
      <c r="E176" s="82"/>
      <c r="F176" s="82"/>
      <c r="G176" s="82"/>
      <c r="H176" s="81">
        <v>16</v>
      </c>
      <c r="I176" s="81">
        <f>SUM(E176:H176)</f>
        <v>16</v>
      </c>
      <c r="J176" s="83"/>
      <c r="K176" s="83"/>
      <c r="L176" s="83"/>
      <c r="M176" s="80">
        <f>'Приложение 1'!L1012</f>
        <v>20915337</v>
      </c>
      <c r="N176" s="84">
        <f>SUM(J176:M176)</f>
        <v>20915337</v>
      </c>
      <c r="O176" s="85"/>
      <c r="P176" s="202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pans="1:256" ht="15.75" x14ac:dyDescent="0.25">
      <c r="A177" s="52" t="s">
        <v>809</v>
      </c>
      <c r="B177" s="71" t="s">
        <v>810</v>
      </c>
      <c r="C177" s="72">
        <f>C178+C182+C186+C190+C194</f>
        <v>13239.86</v>
      </c>
      <c r="D177" s="69">
        <f t="shared" ref="D177:N177" si="20">D178+D182+D186+D190+D194</f>
        <v>523</v>
      </c>
      <c r="E177" s="69">
        <f t="shared" si="20"/>
        <v>0</v>
      </c>
      <c r="F177" s="69">
        <f t="shared" si="20"/>
        <v>0</v>
      </c>
      <c r="G177" s="69">
        <f t="shared" si="20"/>
        <v>0</v>
      </c>
      <c r="H177" s="69">
        <f t="shared" si="20"/>
        <v>24</v>
      </c>
      <c r="I177" s="69">
        <f t="shared" si="20"/>
        <v>24</v>
      </c>
      <c r="J177" s="72">
        <f t="shared" si="20"/>
        <v>0</v>
      </c>
      <c r="K177" s="72">
        <f t="shared" si="20"/>
        <v>0</v>
      </c>
      <c r="L177" s="72">
        <f t="shared" si="20"/>
        <v>0</v>
      </c>
      <c r="M177" s="72">
        <f t="shared" si="20"/>
        <v>9956250.6699999999</v>
      </c>
      <c r="N177" s="72">
        <f t="shared" si="20"/>
        <v>9956250.6699999999</v>
      </c>
      <c r="O177" s="73"/>
      <c r="P177" s="200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</row>
    <row r="178" spans="1:256" s="21" customFormat="1" ht="15.75" x14ac:dyDescent="0.25">
      <c r="A178" s="74" t="s">
        <v>819</v>
      </c>
      <c r="B178" s="75" t="s">
        <v>811</v>
      </c>
      <c r="C178" s="76">
        <f>SUM(C179:C181)</f>
        <v>8178.4</v>
      </c>
      <c r="D178" s="77">
        <f>SUM(D179:D181)</f>
        <v>298</v>
      </c>
      <c r="E178" s="77"/>
      <c r="F178" s="77"/>
      <c r="G178" s="77"/>
      <c r="H178" s="77">
        <f>SUM(H179:H181)</f>
        <v>12</v>
      </c>
      <c r="I178" s="77">
        <f>SUM(I179:I181)</f>
        <v>12</v>
      </c>
      <c r="J178" s="76"/>
      <c r="K178" s="76"/>
      <c r="L178" s="76"/>
      <c r="M178" s="76">
        <f>SUM(M179:M181)</f>
        <v>4425099.07</v>
      </c>
      <c r="N178" s="76">
        <f>SUM(N179:N181)</f>
        <v>4425099.07</v>
      </c>
      <c r="O178" s="78"/>
      <c r="P178" s="201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pans="1:256" s="21" customFormat="1" ht="15.75" x14ac:dyDescent="0.25">
      <c r="A179" s="79"/>
      <c r="B179" s="75" t="s">
        <v>285</v>
      </c>
      <c r="C179" s="80">
        <f>'Приложение 1'!H376</f>
        <v>4834.0999999999995</v>
      </c>
      <c r="D179" s="81">
        <f>'Приложение 1'!K376</f>
        <v>173</v>
      </c>
      <c r="E179" s="82"/>
      <c r="F179" s="82"/>
      <c r="G179" s="82"/>
      <c r="H179" s="81">
        <v>7</v>
      </c>
      <c r="I179" s="81">
        <f>H179</f>
        <v>7</v>
      </c>
      <c r="J179" s="83"/>
      <c r="K179" s="83"/>
      <c r="L179" s="83"/>
      <c r="M179" s="80">
        <f>'Приложение 1'!L376</f>
        <v>611630</v>
      </c>
      <c r="N179" s="84">
        <f>SUM(J179:M179)</f>
        <v>611630</v>
      </c>
      <c r="O179" s="85"/>
      <c r="P179" s="202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pans="1:256" s="21" customFormat="1" ht="15.75" x14ac:dyDescent="0.25">
      <c r="A180" s="79"/>
      <c r="B180" s="75" t="s">
        <v>286</v>
      </c>
      <c r="C180" s="80">
        <f>'Приложение 1'!H683</f>
        <v>2507.7999999999997</v>
      </c>
      <c r="D180" s="81">
        <f>'Приложение 1'!K683</f>
        <v>99</v>
      </c>
      <c r="E180" s="82"/>
      <c r="F180" s="82"/>
      <c r="G180" s="82"/>
      <c r="H180" s="81">
        <v>4</v>
      </c>
      <c r="I180" s="81">
        <f>SUM(E180:H180)</f>
        <v>4</v>
      </c>
      <c r="J180" s="83"/>
      <c r="K180" s="83"/>
      <c r="L180" s="83"/>
      <c r="M180" s="80">
        <f>'Приложение 1'!L683</f>
        <v>2715383.0700000003</v>
      </c>
      <c r="N180" s="84">
        <f>SUM(J180:M180)</f>
        <v>2715383.0700000003</v>
      </c>
      <c r="O180" s="85"/>
      <c r="P180" s="202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  <row r="181" spans="1:256" s="21" customFormat="1" ht="15.75" x14ac:dyDescent="0.25">
      <c r="A181" s="79"/>
      <c r="B181" s="75" t="s">
        <v>287</v>
      </c>
      <c r="C181" s="80">
        <f>'Приложение 1'!H1030</f>
        <v>836.5</v>
      </c>
      <c r="D181" s="81">
        <f>'Приложение 1'!K1030</f>
        <v>26</v>
      </c>
      <c r="E181" s="82"/>
      <c r="F181" s="82"/>
      <c r="G181" s="82"/>
      <c r="H181" s="81">
        <v>1</v>
      </c>
      <c r="I181" s="81">
        <f>SUM(E181:H181)</f>
        <v>1</v>
      </c>
      <c r="J181" s="83"/>
      <c r="K181" s="83"/>
      <c r="L181" s="83"/>
      <c r="M181" s="80">
        <f>'Приложение 1'!L1030</f>
        <v>1098086</v>
      </c>
      <c r="N181" s="84">
        <f>SUM(J181:M181)</f>
        <v>1098086</v>
      </c>
      <c r="O181" s="85"/>
      <c r="P181" s="202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</row>
    <row r="182" spans="1:256" s="21" customFormat="1" ht="15.75" x14ac:dyDescent="0.25">
      <c r="A182" s="74" t="s">
        <v>1124</v>
      </c>
      <c r="B182" s="75" t="s">
        <v>1110</v>
      </c>
      <c r="C182" s="76">
        <f>SUM(C183:C185)</f>
        <v>1383.92</v>
      </c>
      <c r="D182" s="77">
        <f>SUM(D183:D185)</f>
        <v>60</v>
      </c>
      <c r="E182" s="77"/>
      <c r="F182" s="77"/>
      <c r="G182" s="77"/>
      <c r="H182" s="77">
        <f>SUM(H183:H185)</f>
        <v>2</v>
      </c>
      <c r="I182" s="77">
        <f>SUM(I183:I185)</f>
        <v>2</v>
      </c>
      <c r="J182" s="76"/>
      <c r="K182" s="76"/>
      <c r="L182" s="76"/>
      <c r="M182" s="76">
        <f>SUM(M183:M185)</f>
        <v>165235</v>
      </c>
      <c r="N182" s="76">
        <f>SUM(N183:N185)</f>
        <v>165235</v>
      </c>
      <c r="O182" s="78"/>
      <c r="P182" s="201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</row>
    <row r="183" spans="1:256" s="21" customFormat="1" ht="15.75" x14ac:dyDescent="0.25">
      <c r="A183" s="79"/>
      <c r="B183" s="75" t="s">
        <v>285</v>
      </c>
      <c r="C183" s="80">
        <f>'Приложение 1'!H384</f>
        <v>1383.92</v>
      </c>
      <c r="D183" s="81">
        <f>'Приложение 1'!K384</f>
        <v>60</v>
      </c>
      <c r="E183" s="82"/>
      <c r="F183" s="82"/>
      <c r="G183" s="82"/>
      <c r="H183" s="81">
        <v>2</v>
      </c>
      <c r="I183" s="81">
        <f>H183</f>
        <v>2</v>
      </c>
      <c r="J183" s="83"/>
      <c r="K183" s="83"/>
      <c r="L183" s="83"/>
      <c r="M183" s="80">
        <f>'Приложение 1'!L384</f>
        <v>165235</v>
      </c>
      <c r="N183" s="84">
        <f>SUM(J183:M183)</f>
        <v>165235</v>
      </c>
      <c r="O183" s="85"/>
      <c r="P183" s="202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</row>
    <row r="184" spans="1:256" s="21" customFormat="1" ht="15.75" x14ac:dyDescent="0.25">
      <c r="A184" s="79"/>
      <c r="B184" s="75" t="s">
        <v>286</v>
      </c>
      <c r="C184" s="80">
        <f>'Приложение 1'!H688</f>
        <v>0</v>
      </c>
      <c r="D184" s="81">
        <f>'Приложение 1'!K688</f>
        <v>0</v>
      </c>
      <c r="E184" s="82"/>
      <c r="F184" s="82"/>
      <c r="G184" s="82"/>
      <c r="H184" s="81">
        <v>0</v>
      </c>
      <c r="I184" s="81">
        <f>SUM(E184:H184)</f>
        <v>0</v>
      </c>
      <c r="J184" s="83"/>
      <c r="K184" s="83"/>
      <c r="L184" s="83"/>
      <c r="M184" s="80">
        <f>'Приложение 1'!L688</f>
        <v>0</v>
      </c>
      <c r="N184" s="84">
        <f>SUM(J184:M184)</f>
        <v>0</v>
      </c>
      <c r="O184" s="85"/>
      <c r="P184" s="202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</row>
    <row r="185" spans="1:256" s="21" customFormat="1" ht="15.75" x14ac:dyDescent="0.25">
      <c r="A185" s="79"/>
      <c r="B185" s="75" t="s">
        <v>287</v>
      </c>
      <c r="C185" s="80">
        <f>'Приложение 1'!H1032</f>
        <v>0</v>
      </c>
      <c r="D185" s="81">
        <f>'Приложение 1'!K1032</f>
        <v>0</v>
      </c>
      <c r="E185" s="82"/>
      <c r="F185" s="82"/>
      <c r="G185" s="82"/>
      <c r="H185" s="81">
        <v>0</v>
      </c>
      <c r="I185" s="81">
        <f>SUM(E185:H185)</f>
        <v>0</v>
      </c>
      <c r="J185" s="83"/>
      <c r="K185" s="83"/>
      <c r="L185" s="83"/>
      <c r="M185" s="80">
        <f>'Приложение 1'!L1032</f>
        <v>0</v>
      </c>
      <c r="N185" s="84">
        <f>SUM(J185:M185)</f>
        <v>0</v>
      </c>
      <c r="O185" s="85"/>
      <c r="P185" s="202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</row>
    <row r="186" spans="1:256" s="21" customFormat="1" ht="15.75" x14ac:dyDescent="0.25">
      <c r="A186" s="74" t="s">
        <v>1125</v>
      </c>
      <c r="B186" s="75" t="s">
        <v>1116</v>
      </c>
      <c r="C186" s="76">
        <f>SUM(C187:C189)</f>
        <v>1294.3399999999999</v>
      </c>
      <c r="D186" s="77">
        <f>SUM(D187:D189)</f>
        <v>56</v>
      </c>
      <c r="E186" s="77"/>
      <c r="F186" s="77"/>
      <c r="G186" s="77"/>
      <c r="H186" s="77">
        <f>SUM(H187:H189)</f>
        <v>2</v>
      </c>
      <c r="I186" s="77">
        <f>SUM(I187:I189)</f>
        <v>2</v>
      </c>
      <c r="J186" s="76"/>
      <c r="K186" s="76"/>
      <c r="L186" s="76"/>
      <c r="M186" s="76">
        <f>SUM(M187:M189)</f>
        <v>238804</v>
      </c>
      <c r="N186" s="76">
        <f>SUM(N187:N189)</f>
        <v>238804</v>
      </c>
      <c r="O186" s="78"/>
      <c r="P186" s="201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</row>
    <row r="187" spans="1:256" s="21" customFormat="1" ht="15.75" x14ac:dyDescent="0.25">
      <c r="A187" s="79"/>
      <c r="B187" s="75" t="s">
        <v>285</v>
      </c>
      <c r="C187" s="80">
        <f>'Приложение 1'!H387</f>
        <v>1294.3399999999999</v>
      </c>
      <c r="D187" s="81">
        <f>'Приложение 1'!K387</f>
        <v>56</v>
      </c>
      <c r="E187" s="82"/>
      <c r="F187" s="82"/>
      <c r="G187" s="82"/>
      <c r="H187" s="81">
        <v>2</v>
      </c>
      <c r="I187" s="81">
        <f>H187</f>
        <v>2</v>
      </c>
      <c r="J187" s="83"/>
      <c r="K187" s="83"/>
      <c r="L187" s="83"/>
      <c r="M187" s="80">
        <f>'Приложение 1'!L387</f>
        <v>238804</v>
      </c>
      <c r="N187" s="84">
        <f>SUM(J187:M187)</f>
        <v>238804</v>
      </c>
      <c r="O187" s="85"/>
      <c r="P187" s="202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</row>
    <row r="188" spans="1:256" s="21" customFormat="1" ht="15.75" x14ac:dyDescent="0.25">
      <c r="A188" s="79"/>
      <c r="B188" s="75" t="s">
        <v>286</v>
      </c>
      <c r="C188" s="80">
        <f>'Приложение 1'!H689</f>
        <v>0</v>
      </c>
      <c r="D188" s="81">
        <v>0</v>
      </c>
      <c r="E188" s="82"/>
      <c r="F188" s="82"/>
      <c r="G188" s="82"/>
      <c r="H188" s="81">
        <v>0</v>
      </c>
      <c r="I188" s="81">
        <f>SUM(E188:H188)</f>
        <v>0</v>
      </c>
      <c r="J188" s="83"/>
      <c r="K188" s="83"/>
      <c r="L188" s="83"/>
      <c r="M188" s="80">
        <f>'Приложение 1'!L689</f>
        <v>0</v>
      </c>
      <c r="N188" s="84">
        <f>SUM(J188:M188)</f>
        <v>0</v>
      </c>
      <c r="O188" s="85"/>
      <c r="P188" s="202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</row>
    <row r="189" spans="1:256" s="21" customFormat="1" ht="15.75" x14ac:dyDescent="0.25">
      <c r="A189" s="79"/>
      <c r="B189" s="75" t="s">
        <v>287</v>
      </c>
      <c r="C189" s="80">
        <f>'Приложение 1'!H1033</f>
        <v>0</v>
      </c>
      <c r="D189" s="81">
        <f>'Приложение 1'!K1033</f>
        <v>0</v>
      </c>
      <c r="E189" s="82"/>
      <c r="F189" s="82"/>
      <c r="G189" s="82"/>
      <c r="H189" s="81">
        <v>0</v>
      </c>
      <c r="I189" s="81">
        <f>SUM(E189:H189)</f>
        <v>0</v>
      </c>
      <c r="J189" s="83"/>
      <c r="K189" s="83"/>
      <c r="L189" s="83"/>
      <c r="M189" s="80">
        <f>'Приложение 1'!L1033</f>
        <v>0</v>
      </c>
      <c r="N189" s="84">
        <f>SUM(J189:M189)</f>
        <v>0</v>
      </c>
      <c r="O189" s="85"/>
      <c r="P189" s="202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</row>
    <row r="190" spans="1:256" s="21" customFormat="1" ht="15.75" x14ac:dyDescent="0.25">
      <c r="A190" s="74" t="s">
        <v>1130</v>
      </c>
      <c r="B190" s="75" t="s">
        <v>1117</v>
      </c>
      <c r="C190" s="76">
        <f>SUM(C191:C193)</f>
        <v>491</v>
      </c>
      <c r="D190" s="77">
        <f>SUM(D191:D193)</f>
        <v>24</v>
      </c>
      <c r="E190" s="77"/>
      <c r="F190" s="77"/>
      <c r="G190" s="77"/>
      <c r="H190" s="77">
        <f>SUM(H191:H193)</f>
        <v>1</v>
      </c>
      <c r="I190" s="77">
        <f>SUM(I191:I193)</f>
        <v>1</v>
      </c>
      <c r="J190" s="76"/>
      <c r="K190" s="76"/>
      <c r="L190" s="76"/>
      <c r="M190" s="76">
        <f>SUM(M191:M193)</f>
        <v>115786</v>
      </c>
      <c r="N190" s="76">
        <f>SUM(N191:N193)</f>
        <v>115786</v>
      </c>
      <c r="O190" s="78"/>
      <c r="P190" s="201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</row>
    <row r="191" spans="1:256" s="21" customFormat="1" ht="15.75" x14ac:dyDescent="0.25">
      <c r="A191" s="79"/>
      <c r="B191" s="75" t="s">
        <v>285</v>
      </c>
      <c r="C191" s="80">
        <f>'Приложение 1'!H390</f>
        <v>491</v>
      </c>
      <c r="D191" s="81">
        <f>'Приложение 1'!K390</f>
        <v>24</v>
      </c>
      <c r="E191" s="82"/>
      <c r="F191" s="82"/>
      <c r="G191" s="82"/>
      <c r="H191" s="81">
        <v>1</v>
      </c>
      <c r="I191" s="81">
        <f>H191</f>
        <v>1</v>
      </c>
      <c r="J191" s="83"/>
      <c r="K191" s="83"/>
      <c r="L191" s="83"/>
      <c r="M191" s="80">
        <f>'Приложение 1'!L390</f>
        <v>115786</v>
      </c>
      <c r="N191" s="84">
        <f>SUM(J191:M191)</f>
        <v>115786</v>
      </c>
      <c r="O191" s="85"/>
      <c r="P191" s="202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</row>
    <row r="192" spans="1:256" s="21" customFormat="1" ht="15.75" x14ac:dyDescent="0.25">
      <c r="A192" s="79"/>
      <c r="B192" s="75" t="s">
        <v>286</v>
      </c>
      <c r="C192" s="80">
        <v>0</v>
      </c>
      <c r="D192" s="81">
        <v>0</v>
      </c>
      <c r="E192" s="82"/>
      <c r="F192" s="82"/>
      <c r="G192" s="82"/>
      <c r="H192" s="81">
        <v>0</v>
      </c>
      <c r="I192" s="81">
        <f>SUM(E192:H192)</f>
        <v>0</v>
      </c>
      <c r="J192" s="83"/>
      <c r="K192" s="83"/>
      <c r="L192" s="83"/>
      <c r="M192" s="80">
        <v>0</v>
      </c>
      <c r="N192" s="84">
        <f>SUM(J192:M192)</f>
        <v>0</v>
      </c>
      <c r="O192" s="85"/>
      <c r="P192" s="202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</row>
    <row r="193" spans="1:256" s="21" customFormat="1" ht="15.75" x14ac:dyDescent="0.25">
      <c r="A193" s="79"/>
      <c r="B193" s="75" t="s">
        <v>287</v>
      </c>
      <c r="C193" s="80">
        <v>0</v>
      </c>
      <c r="D193" s="81">
        <v>0</v>
      </c>
      <c r="E193" s="82"/>
      <c r="F193" s="82"/>
      <c r="G193" s="82"/>
      <c r="H193" s="81">
        <v>0</v>
      </c>
      <c r="I193" s="81">
        <f>SUM(E193:H193)</f>
        <v>0</v>
      </c>
      <c r="J193" s="83"/>
      <c r="K193" s="83"/>
      <c r="L193" s="83"/>
      <c r="M193" s="80">
        <v>0</v>
      </c>
      <c r="N193" s="84">
        <f>SUM(J193:M193)</f>
        <v>0</v>
      </c>
      <c r="O193" s="85"/>
      <c r="P193" s="202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</row>
    <row r="194" spans="1:256" s="21" customFormat="1" ht="15.75" x14ac:dyDescent="0.25">
      <c r="A194" s="74" t="s">
        <v>1132</v>
      </c>
      <c r="B194" s="75" t="s">
        <v>1118</v>
      </c>
      <c r="C194" s="76">
        <f>SUM(C195:C197)</f>
        <v>1892.1999999999998</v>
      </c>
      <c r="D194" s="77">
        <f>SUM(D195:D197)</f>
        <v>85</v>
      </c>
      <c r="E194" s="77"/>
      <c r="F194" s="77"/>
      <c r="G194" s="77"/>
      <c r="H194" s="77">
        <f>SUM(H195:H197)</f>
        <v>7</v>
      </c>
      <c r="I194" s="77">
        <f>SUM(I195:I197)</f>
        <v>7</v>
      </c>
      <c r="J194" s="76"/>
      <c r="K194" s="76"/>
      <c r="L194" s="76"/>
      <c r="M194" s="76">
        <f>SUM(M195:M197)</f>
        <v>5011326.5999999996</v>
      </c>
      <c r="N194" s="76">
        <f>SUM(N195:N197)</f>
        <v>5011326.5999999996</v>
      </c>
      <c r="O194" s="78"/>
      <c r="P194" s="201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</row>
    <row r="195" spans="1:256" s="21" customFormat="1" ht="15.75" x14ac:dyDescent="0.25">
      <c r="A195" s="79"/>
      <c r="B195" s="75" t="s">
        <v>285</v>
      </c>
      <c r="C195" s="80">
        <f>'Приложение 1'!H392</f>
        <v>1249.0999999999999</v>
      </c>
      <c r="D195" s="81">
        <f>'Приложение 1'!K392</f>
        <v>57</v>
      </c>
      <c r="E195" s="82"/>
      <c r="F195" s="82"/>
      <c r="G195" s="82"/>
      <c r="H195" s="81">
        <v>5</v>
      </c>
      <c r="I195" s="81">
        <f>H195</f>
        <v>5</v>
      </c>
      <c r="J195" s="83"/>
      <c r="K195" s="83"/>
      <c r="L195" s="83"/>
      <c r="M195" s="80">
        <f>'Приложение 1'!L392</f>
        <v>777601</v>
      </c>
      <c r="N195" s="84">
        <f>SUM(J195:M195)</f>
        <v>777601</v>
      </c>
      <c r="O195" s="85"/>
      <c r="P195" s="202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</row>
    <row r="196" spans="1:256" s="21" customFormat="1" ht="15.75" x14ac:dyDescent="0.25">
      <c r="A196" s="79"/>
      <c r="B196" s="75" t="s">
        <v>286</v>
      </c>
      <c r="C196" s="80">
        <f>'Приложение 1'!H691</f>
        <v>303.2</v>
      </c>
      <c r="D196" s="81">
        <f>'Приложение 1'!K691</f>
        <v>15</v>
      </c>
      <c r="E196" s="82"/>
      <c r="F196" s="82"/>
      <c r="G196" s="82"/>
      <c r="H196" s="81">
        <v>1</v>
      </c>
      <c r="I196" s="81">
        <f>SUM(E196:H196)</f>
        <v>1</v>
      </c>
      <c r="J196" s="83"/>
      <c r="K196" s="83"/>
      <c r="L196" s="83"/>
      <c r="M196" s="80">
        <f>'Приложение 1'!L691</f>
        <v>68194</v>
      </c>
      <c r="N196" s="84">
        <f>SUM(J196:M196)</f>
        <v>68194</v>
      </c>
      <c r="O196" s="85"/>
      <c r="P196" s="202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</row>
    <row r="197" spans="1:256" s="21" customFormat="1" ht="15.75" x14ac:dyDescent="0.25">
      <c r="A197" s="79"/>
      <c r="B197" s="75" t="s">
        <v>287</v>
      </c>
      <c r="C197" s="80">
        <f>'Приложение 1'!H1035</f>
        <v>339.9</v>
      </c>
      <c r="D197" s="81">
        <f>'Приложение 1'!K1035</f>
        <v>13</v>
      </c>
      <c r="E197" s="82"/>
      <c r="F197" s="82"/>
      <c r="G197" s="82"/>
      <c r="H197" s="81">
        <v>1</v>
      </c>
      <c r="I197" s="81">
        <f>SUM(E197:H197)</f>
        <v>1</v>
      </c>
      <c r="J197" s="83"/>
      <c r="K197" s="83"/>
      <c r="L197" s="83"/>
      <c r="M197" s="80">
        <f>'Приложение 1'!L1035</f>
        <v>4165531.6</v>
      </c>
      <c r="N197" s="84">
        <f>SUM(J197:M197)</f>
        <v>4165531.6</v>
      </c>
      <c r="O197" s="85"/>
      <c r="P197" s="202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</row>
    <row r="198" spans="1:256" ht="15.75" x14ac:dyDescent="0.25">
      <c r="A198" s="52" t="s">
        <v>1181</v>
      </c>
      <c r="B198" s="71" t="s">
        <v>1182</v>
      </c>
      <c r="C198" s="72">
        <f>C199+C203+C207+C211</f>
        <v>12623.939999999999</v>
      </c>
      <c r="D198" s="69">
        <f t="shared" ref="D198:N198" si="21">D199+D203+D207+D211</f>
        <v>417</v>
      </c>
      <c r="E198" s="69">
        <f t="shared" si="21"/>
        <v>0</v>
      </c>
      <c r="F198" s="69">
        <f t="shared" si="21"/>
        <v>0</v>
      </c>
      <c r="G198" s="69">
        <f t="shared" si="21"/>
        <v>0</v>
      </c>
      <c r="H198" s="69">
        <f t="shared" si="21"/>
        <v>15</v>
      </c>
      <c r="I198" s="69">
        <f t="shared" si="21"/>
        <v>15</v>
      </c>
      <c r="J198" s="72">
        <f t="shared" si="21"/>
        <v>0</v>
      </c>
      <c r="K198" s="72">
        <f t="shared" si="21"/>
        <v>0</v>
      </c>
      <c r="L198" s="72">
        <f t="shared" si="21"/>
        <v>0</v>
      </c>
      <c r="M198" s="72">
        <f t="shared" si="21"/>
        <v>2591079.6</v>
      </c>
      <c r="N198" s="72">
        <f t="shared" si="21"/>
        <v>2591079.6</v>
      </c>
      <c r="O198" s="73"/>
      <c r="P198" s="200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</row>
    <row r="199" spans="1:256" s="21" customFormat="1" ht="15.75" x14ac:dyDescent="0.25">
      <c r="A199" s="74" t="s">
        <v>1186</v>
      </c>
      <c r="B199" s="75" t="s">
        <v>1185</v>
      </c>
      <c r="C199" s="76">
        <f>SUM(C200:C202)</f>
        <v>1611.04</v>
      </c>
      <c r="D199" s="77">
        <f>SUM(D200:D202)</f>
        <v>50</v>
      </c>
      <c r="E199" s="77"/>
      <c r="F199" s="77"/>
      <c r="G199" s="77"/>
      <c r="H199" s="77">
        <f>SUM(H200:H202)</f>
        <v>2</v>
      </c>
      <c r="I199" s="77">
        <f>SUM(I200:I202)</f>
        <v>2</v>
      </c>
      <c r="J199" s="76"/>
      <c r="K199" s="76"/>
      <c r="L199" s="76"/>
      <c r="M199" s="76">
        <f>SUM(M200:M202)</f>
        <v>1614803.6</v>
      </c>
      <c r="N199" s="76">
        <f>SUM(N200:N202)</f>
        <v>1614803.6</v>
      </c>
      <c r="O199" s="78"/>
      <c r="P199" s="201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</row>
    <row r="200" spans="1:256" s="21" customFormat="1" ht="15.75" x14ac:dyDescent="0.25">
      <c r="A200" s="79"/>
      <c r="B200" s="75" t="s">
        <v>285</v>
      </c>
      <c r="C200" s="80">
        <f>'Приложение 1'!H399</f>
        <v>0</v>
      </c>
      <c r="D200" s="81">
        <f>'Приложение 1'!K399</f>
        <v>0</v>
      </c>
      <c r="E200" s="82"/>
      <c r="F200" s="82"/>
      <c r="G200" s="82"/>
      <c r="H200" s="81">
        <v>0</v>
      </c>
      <c r="I200" s="81">
        <f>H200</f>
        <v>0</v>
      </c>
      <c r="J200" s="83"/>
      <c r="K200" s="83"/>
      <c r="L200" s="83"/>
      <c r="M200" s="80">
        <f>'Приложение 1'!L399</f>
        <v>0</v>
      </c>
      <c r="N200" s="84">
        <f>SUM(J200:M200)</f>
        <v>0</v>
      </c>
      <c r="O200" s="85"/>
      <c r="P200" s="202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</row>
    <row r="201" spans="1:256" s="21" customFormat="1" ht="15.75" x14ac:dyDescent="0.25">
      <c r="A201" s="79"/>
      <c r="B201" s="75" t="s">
        <v>286</v>
      </c>
      <c r="C201" s="80">
        <f>'Приложение 1'!H694</f>
        <v>805.52</v>
      </c>
      <c r="D201" s="81">
        <f>'Приложение 1'!K694</f>
        <v>25</v>
      </c>
      <c r="E201" s="82"/>
      <c r="F201" s="82"/>
      <c r="G201" s="82"/>
      <c r="H201" s="81">
        <v>1</v>
      </c>
      <c r="I201" s="81">
        <f>SUM(E201:H201)</f>
        <v>1</v>
      </c>
      <c r="J201" s="83"/>
      <c r="K201" s="83"/>
      <c r="L201" s="83"/>
      <c r="M201" s="80">
        <f>'Приложение 1'!L694</f>
        <v>101912</v>
      </c>
      <c r="N201" s="84">
        <f>SUM(J201:M201)</f>
        <v>101912</v>
      </c>
      <c r="O201" s="85"/>
      <c r="P201" s="202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</row>
    <row r="202" spans="1:256" s="21" customFormat="1" ht="15.75" x14ac:dyDescent="0.25">
      <c r="A202" s="79"/>
      <c r="B202" s="75" t="s">
        <v>287</v>
      </c>
      <c r="C202" s="80">
        <f>'Приложение 1'!H1038</f>
        <v>805.52</v>
      </c>
      <c r="D202" s="81">
        <f>'Приложение 1'!K1038</f>
        <v>25</v>
      </c>
      <c r="E202" s="82"/>
      <c r="F202" s="82"/>
      <c r="G202" s="82"/>
      <c r="H202" s="81">
        <v>1</v>
      </c>
      <c r="I202" s="81">
        <f>SUM(E202:H202)</f>
        <v>1</v>
      </c>
      <c r="J202" s="83"/>
      <c r="K202" s="83"/>
      <c r="L202" s="83"/>
      <c r="M202" s="80">
        <f>'Приложение 1'!L1038</f>
        <v>1512891.6</v>
      </c>
      <c r="N202" s="84">
        <f>SUM(J202:M202)</f>
        <v>1512891.6</v>
      </c>
      <c r="O202" s="85"/>
      <c r="P202" s="202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</row>
    <row r="203" spans="1:256" s="21" customFormat="1" ht="15.75" x14ac:dyDescent="0.25">
      <c r="A203" s="74" t="s">
        <v>1212</v>
      </c>
      <c r="B203" s="75" t="s">
        <v>1220</v>
      </c>
      <c r="C203" s="76">
        <f>SUM(C204:C206)</f>
        <v>6034</v>
      </c>
      <c r="D203" s="77">
        <f>SUM(D204:D206)</f>
        <v>204</v>
      </c>
      <c r="E203" s="77"/>
      <c r="F203" s="77"/>
      <c r="G203" s="77"/>
      <c r="H203" s="77">
        <f>SUM(H204:H206)</f>
        <v>7</v>
      </c>
      <c r="I203" s="77">
        <f>SUM(I204:I206)</f>
        <v>7</v>
      </c>
      <c r="J203" s="76"/>
      <c r="K203" s="76"/>
      <c r="L203" s="76"/>
      <c r="M203" s="76">
        <f>SUM(M204:M206)</f>
        <v>417259</v>
      </c>
      <c r="N203" s="76">
        <f>SUM(N204:N206)</f>
        <v>417259</v>
      </c>
      <c r="O203" s="78"/>
      <c r="P203" s="201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</row>
    <row r="204" spans="1:256" s="21" customFormat="1" ht="15.75" x14ac:dyDescent="0.25">
      <c r="A204" s="79"/>
      <c r="B204" s="75" t="s">
        <v>285</v>
      </c>
      <c r="C204" s="80">
        <f>'Приложение 1'!H400</f>
        <v>0</v>
      </c>
      <c r="D204" s="81">
        <f>'Приложение 1'!K400</f>
        <v>0</v>
      </c>
      <c r="E204" s="82"/>
      <c r="F204" s="82"/>
      <c r="G204" s="82"/>
      <c r="H204" s="81">
        <v>0</v>
      </c>
      <c r="I204" s="81">
        <f>H204</f>
        <v>0</v>
      </c>
      <c r="J204" s="83"/>
      <c r="K204" s="83"/>
      <c r="L204" s="83"/>
      <c r="M204" s="80">
        <f>'Приложение 1'!L400</f>
        <v>0</v>
      </c>
      <c r="N204" s="84">
        <f>SUM(J204:M204)</f>
        <v>0</v>
      </c>
      <c r="O204" s="85"/>
      <c r="P204" s="202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</row>
    <row r="205" spans="1:256" s="21" customFormat="1" ht="15.75" x14ac:dyDescent="0.25">
      <c r="A205" s="79"/>
      <c r="B205" s="75" t="s">
        <v>286</v>
      </c>
      <c r="C205" s="80">
        <f>'Приложение 1'!H696</f>
        <v>6034</v>
      </c>
      <c r="D205" s="81">
        <f>'Приложение 1'!K696</f>
        <v>204</v>
      </c>
      <c r="E205" s="82"/>
      <c r="F205" s="82"/>
      <c r="G205" s="82"/>
      <c r="H205" s="81">
        <v>7</v>
      </c>
      <c r="I205" s="81">
        <f>SUM(E205:H205)</f>
        <v>7</v>
      </c>
      <c r="J205" s="83"/>
      <c r="K205" s="83"/>
      <c r="L205" s="83"/>
      <c r="M205" s="80">
        <f>'Приложение 1'!L696</f>
        <v>417259</v>
      </c>
      <c r="N205" s="84">
        <f>SUM(J205:M205)</f>
        <v>417259</v>
      </c>
      <c r="O205" s="85"/>
      <c r="P205" s="202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</row>
    <row r="206" spans="1:256" s="21" customFormat="1" ht="15.75" x14ac:dyDescent="0.25">
      <c r="A206" s="79"/>
      <c r="B206" s="75" t="s">
        <v>287</v>
      </c>
      <c r="C206" s="80">
        <f>'Приложение 1'!H1040</f>
        <v>0</v>
      </c>
      <c r="D206" s="81">
        <f>'Приложение 1'!K1040</f>
        <v>0</v>
      </c>
      <c r="E206" s="82"/>
      <c r="F206" s="82"/>
      <c r="G206" s="82"/>
      <c r="H206" s="81">
        <v>0</v>
      </c>
      <c r="I206" s="81">
        <f>SUM(E206:H206)</f>
        <v>0</v>
      </c>
      <c r="J206" s="83"/>
      <c r="K206" s="83"/>
      <c r="L206" s="83"/>
      <c r="M206" s="80">
        <f>'Приложение 1'!L1040</f>
        <v>0</v>
      </c>
      <c r="N206" s="84">
        <f>SUM(J206:M206)</f>
        <v>0</v>
      </c>
      <c r="O206" s="85"/>
      <c r="P206" s="202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</row>
    <row r="207" spans="1:256" s="21" customFormat="1" ht="15.75" x14ac:dyDescent="0.25">
      <c r="A207" s="74" t="s">
        <v>1279</v>
      </c>
      <c r="B207" s="75" t="s">
        <v>1280</v>
      </c>
      <c r="C207" s="76">
        <f>SUM(C208:C210)</f>
        <v>0</v>
      </c>
      <c r="D207" s="77">
        <f>SUM(D208:D210)</f>
        <v>0</v>
      </c>
      <c r="E207" s="77"/>
      <c r="F207" s="77"/>
      <c r="G207" s="77"/>
      <c r="H207" s="77">
        <f>SUM(H208:H210)</f>
        <v>0</v>
      </c>
      <c r="I207" s="77">
        <f>SUM(I208:I210)</f>
        <v>0</v>
      </c>
      <c r="J207" s="76"/>
      <c r="K207" s="76"/>
      <c r="L207" s="76"/>
      <c r="M207" s="76">
        <f>SUM(M208:M210)</f>
        <v>0</v>
      </c>
      <c r="N207" s="76">
        <f>SUM(N208:N210)</f>
        <v>0</v>
      </c>
      <c r="O207" s="78"/>
      <c r="P207" s="201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</row>
    <row r="208" spans="1:256" s="21" customFormat="1" ht="15.75" x14ac:dyDescent="0.25">
      <c r="A208" s="79"/>
      <c r="B208" s="75" t="s">
        <v>285</v>
      </c>
      <c r="C208" s="80">
        <f>'Приложение 1'!H401</f>
        <v>0</v>
      </c>
      <c r="D208" s="81">
        <f>'Приложение 1'!K401</f>
        <v>0</v>
      </c>
      <c r="E208" s="82"/>
      <c r="F208" s="82"/>
      <c r="G208" s="82"/>
      <c r="H208" s="81">
        <v>0</v>
      </c>
      <c r="I208" s="81">
        <f>H208</f>
        <v>0</v>
      </c>
      <c r="J208" s="83"/>
      <c r="K208" s="83"/>
      <c r="L208" s="83"/>
      <c r="M208" s="80">
        <f>'Приложение 1'!L401</f>
        <v>0</v>
      </c>
      <c r="N208" s="84">
        <f>SUM(J208:M208)</f>
        <v>0</v>
      </c>
      <c r="O208" s="85"/>
      <c r="P208" s="202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</row>
    <row r="209" spans="1:256" s="21" customFormat="1" ht="15.75" x14ac:dyDescent="0.25">
      <c r="A209" s="79"/>
      <c r="B209" s="75" t="s">
        <v>286</v>
      </c>
      <c r="C209" s="80">
        <f>'Приложение 1'!H704</f>
        <v>0</v>
      </c>
      <c r="D209" s="81">
        <f>'Приложение 1'!K704</f>
        <v>0</v>
      </c>
      <c r="E209" s="82"/>
      <c r="F209" s="82"/>
      <c r="G209" s="82"/>
      <c r="H209" s="81">
        <v>0</v>
      </c>
      <c r="I209" s="81">
        <f>SUM(E209:H209)</f>
        <v>0</v>
      </c>
      <c r="J209" s="83"/>
      <c r="K209" s="83"/>
      <c r="L209" s="83"/>
      <c r="M209" s="80">
        <f>'Приложение 1'!L704</f>
        <v>0</v>
      </c>
      <c r="N209" s="84">
        <f>SUM(J209:M209)</f>
        <v>0</v>
      </c>
      <c r="O209" s="85"/>
      <c r="P209" s="202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</row>
    <row r="210" spans="1:256" s="21" customFormat="1" ht="15.75" x14ac:dyDescent="0.25">
      <c r="A210" s="79"/>
      <c r="B210" s="75" t="s">
        <v>287</v>
      </c>
      <c r="C210" s="80">
        <f>'Приложение 1'!H1041</f>
        <v>0</v>
      </c>
      <c r="D210" s="81">
        <f>'Приложение 1'!K1041</f>
        <v>0</v>
      </c>
      <c r="E210" s="82"/>
      <c r="F210" s="82"/>
      <c r="G210" s="82"/>
      <c r="H210" s="81">
        <v>0</v>
      </c>
      <c r="I210" s="81">
        <f>SUM(E210:H210)</f>
        <v>0</v>
      </c>
      <c r="J210" s="83"/>
      <c r="K210" s="83"/>
      <c r="L210" s="83"/>
      <c r="M210" s="80">
        <f>'Приложение 1'!L1041</f>
        <v>0</v>
      </c>
      <c r="N210" s="84">
        <f>SUM(J210:M210)</f>
        <v>0</v>
      </c>
      <c r="O210" s="85"/>
      <c r="P210" s="202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</row>
    <row r="211" spans="1:256" s="21" customFormat="1" ht="15.75" x14ac:dyDescent="0.25">
      <c r="A211" s="74" t="s">
        <v>1287</v>
      </c>
      <c r="B211" s="75" t="s">
        <v>1286</v>
      </c>
      <c r="C211" s="76">
        <f>SUM(C212:C214)</f>
        <v>4978.8999999999996</v>
      </c>
      <c r="D211" s="77">
        <f>SUM(D212:D214)</f>
        <v>163</v>
      </c>
      <c r="E211" s="77"/>
      <c r="F211" s="77"/>
      <c r="G211" s="77"/>
      <c r="H211" s="77">
        <f>SUM(H212:H214)</f>
        <v>6</v>
      </c>
      <c r="I211" s="77">
        <f>SUM(I212:I214)</f>
        <v>6</v>
      </c>
      <c r="J211" s="76"/>
      <c r="K211" s="76"/>
      <c r="L211" s="76"/>
      <c r="M211" s="76">
        <f>SUM(M212:M214)</f>
        <v>559017</v>
      </c>
      <c r="N211" s="76">
        <f>SUM(N212:N214)</f>
        <v>559017</v>
      </c>
      <c r="O211" s="78"/>
      <c r="P211" s="201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</row>
    <row r="212" spans="1:256" s="21" customFormat="1" ht="15.75" x14ac:dyDescent="0.25">
      <c r="A212" s="79"/>
      <c r="B212" s="75" t="s">
        <v>285</v>
      </c>
      <c r="C212" s="80">
        <f>'Приложение 1'!H402</f>
        <v>0</v>
      </c>
      <c r="D212" s="81">
        <f>'Приложение 1'!K402</f>
        <v>0</v>
      </c>
      <c r="E212" s="82"/>
      <c r="F212" s="82"/>
      <c r="G212" s="82"/>
      <c r="H212" s="81">
        <v>0</v>
      </c>
      <c r="I212" s="81">
        <f>H212</f>
        <v>0</v>
      </c>
      <c r="J212" s="83"/>
      <c r="K212" s="83"/>
      <c r="L212" s="83"/>
      <c r="M212" s="80">
        <f>'Приложение 1'!L398</f>
        <v>0</v>
      </c>
      <c r="N212" s="84">
        <f>SUM(J212:M212)</f>
        <v>0</v>
      </c>
      <c r="O212" s="85"/>
      <c r="P212" s="202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</row>
    <row r="213" spans="1:256" s="21" customFormat="1" ht="15.75" x14ac:dyDescent="0.25">
      <c r="A213" s="79"/>
      <c r="B213" s="75" t="s">
        <v>286</v>
      </c>
      <c r="C213" s="80">
        <f>'Приложение 1'!H705</f>
        <v>4978.8999999999996</v>
      </c>
      <c r="D213" s="81">
        <f>'Приложение 1'!K705</f>
        <v>163</v>
      </c>
      <c r="E213" s="82"/>
      <c r="F213" s="82"/>
      <c r="G213" s="82"/>
      <c r="H213" s="81">
        <v>6</v>
      </c>
      <c r="I213" s="81">
        <f>SUM(E213:H213)</f>
        <v>6</v>
      </c>
      <c r="J213" s="83"/>
      <c r="K213" s="83"/>
      <c r="L213" s="83"/>
      <c r="M213" s="80">
        <f>'Приложение 1'!L705</f>
        <v>559017</v>
      </c>
      <c r="N213" s="84">
        <f>SUM(J213:M213)</f>
        <v>559017</v>
      </c>
      <c r="O213" s="85"/>
      <c r="P213" s="202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</row>
    <row r="214" spans="1:256" s="21" customFormat="1" ht="15.75" x14ac:dyDescent="0.25">
      <c r="A214" s="79"/>
      <c r="B214" s="75" t="s">
        <v>287</v>
      </c>
      <c r="C214" s="80">
        <f>'Приложение 1'!H1042</f>
        <v>0</v>
      </c>
      <c r="D214" s="81">
        <f>'Приложение 1'!K1042</f>
        <v>0</v>
      </c>
      <c r="E214" s="82"/>
      <c r="F214" s="82"/>
      <c r="G214" s="82"/>
      <c r="H214" s="81">
        <v>0</v>
      </c>
      <c r="I214" s="81">
        <f>SUM(E214:H214)</f>
        <v>0</v>
      </c>
      <c r="J214" s="83"/>
      <c r="K214" s="83"/>
      <c r="L214" s="83"/>
      <c r="M214" s="80">
        <f>'Приложение 1'!L1042</f>
        <v>0</v>
      </c>
      <c r="N214" s="84">
        <f>SUM(J214:M214)</f>
        <v>0</v>
      </c>
      <c r="O214" s="85"/>
      <c r="P214" s="202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</row>
  </sheetData>
  <autoFilter ref="A7:IV214"/>
  <mergeCells count="10">
    <mergeCell ref="F1:N1"/>
    <mergeCell ref="A8:B8"/>
    <mergeCell ref="F2:N2"/>
    <mergeCell ref="A3:N3"/>
    <mergeCell ref="A4:A6"/>
    <mergeCell ref="B4:B6"/>
    <mergeCell ref="C4:C5"/>
    <mergeCell ref="D4:D5"/>
    <mergeCell ref="E4:I4"/>
    <mergeCell ref="J4:N4"/>
  </mergeCells>
  <phoneticPr fontId="37" type="noConversion"/>
  <pageMargins left="0.59055118110236227" right="0.59055118110236227" top="1.1811023622047245" bottom="0.59055118110236227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Конькова Елена Вячеславовна</dc:creator>
  <cp:lastModifiedBy>Конькова Елена Вячеславовна</cp:lastModifiedBy>
  <cp:lastPrinted>2022-10-16T20:49:27Z</cp:lastPrinted>
  <dcterms:created xsi:type="dcterms:W3CDTF">2014-02-25T03:41:39Z</dcterms:created>
  <dcterms:modified xsi:type="dcterms:W3CDTF">2022-10-26T22:36:02Z</dcterms:modified>
</cp:coreProperties>
</file>